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udit\Documents\THS Dropbox\Tax Mentor Group\2021\TRN Vegas\CSED TRN Vegas\Handouts\"/>
    </mc:Choice>
  </mc:AlternateContent>
  <xr:revisionPtr revIDLastSave="0" documentId="13_ncr:1_{33883AE9-819F-4262-B29C-378539C86DE6}" xr6:coauthVersionLast="46" xr6:coauthVersionMax="46" xr10:uidLastSave="{00000000-0000-0000-0000-000000000000}"/>
  <bookViews>
    <workbookView xWindow="-120" yWindow="-120" windowWidth="29040" windowHeight="15840" xr2:uid="{9C7375F4-7974-43A4-8E32-19D54BBCBD9F}"/>
  </bookViews>
  <sheets>
    <sheet name="Amortization Schedule" sheetId="2" r:id="rId1"/>
    <sheet name="Amortization Comparison" sheetId="3" r:id="rId2"/>
  </sheets>
  <definedNames>
    <definedName name="daily_interest" localSheetId="1">'Amortization Comparison'!$B$8</definedName>
    <definedName name="daily_interest" localSheetId="0">'Amortization Schedule'!$B$7</definedName>
    <definedName name="daily_interest">#REF!</definedName>
    <definedName name="interest" localSheetId="1">'Amortization Comparison'!$B$2</definedName>
    <definedName name="interest" localSheetId="0">'Amortization Schedule'!$B$2</definedName>
    <definedName name="interest">#REF!</definedName>
    <definedName name="payment_number" localSheetId="1">'Amortization Comparison'!#REF!</definedName>
    <definedName name="payment_number" localSheetId="0">'Amortization Schedule'!#REF!</definedName>
    <definedName name="payment_number">#REF!</definedName>
    <definedName name="principal" localSheetId="1">'Amortization Comparison'!$B$3</definedName>
    <definedName name="principal" localSheetId="0">'Amortization Schedule'!$B$3</definedName>
    <definedName name="principal">#REF!</definedName>
    <definedName name="t1pmt">'Amortization Comparison'!$B$16</definedName>
    <definedName name="t1totalint">'Amortization Comparison'!$D$136</definedName>
    <definedName name="t1totalpmt">'Amortization Comparison'!$B$136</definedName>
    <definedName name="t2pmt">'Amortization Comparison'!$H$16</definedName>
    <definedName name="t2totalint">'Amortization Comparison'!$J$136</definedName>
    <definedName name="t2totalpmt">'Amortization Comparison'!$H$136</definedName>
    <definedName name="term" localSheetId="1">'Amortization Comparison'!$B$4</definedName>
    <definedName name="term" localSheetId="0">'Amortization Schedule'!$B$4</definedName>
    <definedName name="term">#REF!</definedName>
    <definedName name="term2">'Amortization Comparison'!$B$6</definedName>
    <definedName name="totalint">'Amortization Schedule'!$D$130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7" i="3"/>
  <c r="B5" i="3"/>
  <c r="G16" i="3"/>
  <c r="J16" i="3" s="1"/>
  <c r="A16" i="3"/>
  <c r="B8" i="3"/>
  <c r="A10" i="2"/>
  <c r="A11" i="2" s="1"/>
  <c r="D11" i="2" s="1"/>
  <c r="D10" i="2" l="1"/>
  <c r="C10" i="2"/>
  <c r="G17" i="3"/>
  <c r="G18" i="3" s="1"/>
  <c r="I16" i="3"/>
  <c r="D16" i="3"/>
  <c r="C16" i="3"/>
  <c r="A17" i="3"/>
  <c r="A12" i="2"/>
  <c r="C11" i="2"/>
  <c r="B7" i="2"/>
  <c r="H16" i="3" l="1"/>
  <c r="C13" i="3" s="1"/>
  <c r="K16" i="3"/>
  <c r="B10" i="2"/>
  <c r="E16" i="3"/>
  <c r="I18" i="3"/>
  <c r="I17" i="3"/>
  <c r="K17" i="3" s="1"/>
  <c r="J17" i="3"/>
  <c r="G19" i="3"/>
  <c r="G20" i="3" s="1"/>
  <c r="J18" i="3"/>
  <c r="C17" i="3"/>
  <c r="A18" i="3"/>
  <c r="D17" i="3"/>
  <c r="B16" i="3"/>
  <c r="B13" i="3" s="1"/>
  <c r="B11" i="2"/>
  <c r="A13" i="2"/>
  <c r="C12" i="2"/>
  <c r="D12" i="2"/>
  <c r="D13" i="3" l="1"/>
  <c r="I19" i="3"/>
  <c r="H18" i="3"/>
  <c r="K18" i="3"/>
  <c r="J19" i="3"/>
  <c r="E17" i="3"/>
  <c r="H17" i="3"/>
  <c r="G21" i="3"/>
  <c r="J20" i="3"/>
  <c r="I20" i="3"/>
  <c r="A19" i="3"/>
  <c r="C18" i="3"/>
  <c r="D18" i="3"/>
  <c r="B17" i="3"/>
  <c r="A14" i="2"/>
  <c r="D13" i="2"/>
  <c r="C13" i="2"/>
  <c r="B12" i="2"/>
  <c r="H19" i="3" l="1"/>
  <c r="K19" i="3"/>
  <c r="K20" i="3" s="1"/>
  <c r="E18" i="3"/>
  <c r="I21" i="3"/>
  <c r="G22" i="3"/>
  <c r="J21" i="3"/>
  <c r="H20" i="3"/>
  <c r="B18" i="3"/>
  <c r="A20" i="3"/>
  <c r="D19" i="3"/>
  <c r="C19" i="3"/>
  <c r="B13" i="2"/>
  <c r="A15" i="2"/>
  <c r="D14" i="2"/>
  <c r="C14" i="2"/>
  <c r="K21" i="3" l="1"/>
  <c r="E19" i="3"/>
  <c r="G23" i="3"/>
  <c r="J22" i="3"/>
  <c r="I22" i="3"/>
  <c r="H21" i="3"/>
  <c r="B19" i="3"/>
  <c r="D20" i="3"/>
  <c r="C20" i="3"/>
  <c r="A21" i="3"/>
  <c r="B14" i="2"/>
  <c r="A16" i="2"/>
  <c r="D15" i="2"/>
  <c r="C15" i="2"/>
  <c r="E20" i="3" l="1"/>
  <c r="K22" i="3"/>
  <c r="J23" i="3"/>
  <c r="I23" i="3"/>
  <c r="G24" i="3"/>
  <c r="H22" i="3"/>
  <c r="A22" i="3"/>
  <c r="D21" i="3"/>
  <c r="C21" i="3"/>
  <c r="B20" i="3"/>
  <c r="B15" i="2"/>
  <c r="A17" i="2"/>
  <c r="C16" i="2"/>
  <c r="D16" i="2"/>
  <c r="E21" i="3" l="1"/>
  <c r="K23" i="3"/>
  <c r="G25" i="3"/>
  <c r="J24" i="3"/>
  <c r="I24" i="3"/>
  <c r="H23" i="3"/>
  <c r="B21" i="3"/>
  <c r="A23" i="3"/>
  <c r="D22" i="3"/>
  <c r="C22" i="3"/>
  <c r="E22" i="3" s="1"/>
  <c r="A18" i="2"/>
  <c r="D17" i="2"/>
  <c r="C17" i="2"/>
  <c r="E10" i="2" s="1"/>
  <c r="B16" i="2"/>
  <c r="E11" i="2" l="1"/>
  <c r="K24" i="3"/>
  <c r="G26" i="3"/>
  <c r="J25" i="3"/>
  <c r="I25" i="3"/>
  <c r="H24" i="3"/>
  <c r="D23" i="3"/>
  <c r="C23" i="3"/>
  <c r="E23" i="3" s="1"/>
  <c r="A24" i="3"/>
  <c r="B22" i="3"/>
  <c r="B17" i="2"/>
  <c r="A19" i="2"/>
  <c r="C18" i="2"/>
  <c r="D18" i="2"/>
  <c r="E12" i="2" l="1"/>
  <c r="K25" i="3"/>
  <c r="I26" i="3"/>
  <c r="J26" i="3"/>
  <c r="G27" i="3"/>
  <c r="H25" i="3"/>
  <c r="D24" i="3"/>
  <c r="C24" i="3"/>
  <c r="E24" i="3" s="1"/>
  <c r="A25" i="3"/>
  <c r="B23" i="3"/>
  <c r="A20" i="2"/>
  <c r="D19" i="2"/>
  <c r="C19" i="2"/>
  <c r="B18" i="2"/>
  <c r="K26" i="3" l="1"/>
  <c r="E13" i="2"/>
  <c r="G28" i="3"/>
  <c r="J27" i="3"/>
  <c r="I27" i="3"/>
  <c r="K27" i="3" s="1"/>
  <c r="H26" i="3"/>
  <c r="C25" i="3"/>
  <c r="E25" i="3" s="1"/>
  <c r="A26" i="3"/>
  <c r="D25" i="3"/>
  <c r="B24" i="3"/>
  <c r="B19" i="2"/>
  <c r="A21" i="2"/>
  <c r="D20" i="2"/>
  <c r="C20" i="2"/>
  <c r="E14" i="2" l="1"/>
  <c r="G29" i="3"/>
  <c r="J28" i="3"/>
  <c r="I28" i="3"/>
  <c r="K28" i="3" s="1"/>
  <c r="H27" i="3"/>
  <c r="A27" i="3"/>
  <c r="C26" i="3"/>
  <c r="E26" i="3" s="1"/>
  <c r="D26" i="3"/>
  <c r="B25" i="3"/>
  <c r="B20" i="2"/>
  <c r="A22" i="2"/>
  <c r="D21" i="2"/>
  <c r="C21" i="2"/>
  <c r="E15" i="2" l="1"/>
  <c r="I29" i="3"/>
  <c r="K29" i="3" s="1"/>
  <c r="G30" i="3"/>
  <c r="J29" i="3"/>
  <c r="H28" i="3"/>
  <c r="A28" i="3"/>
  <c r="D27" i="3"/>
  <c r="C27" i="3"/>
  <c r="E27" i="3" s="1"/>
  <c r="B26" i="3"/>
  <c r="B21" i="2"/>
  <c r="A23" i="2"/>
  <c r="D22" i="2"/>
  <c r="C22" i="2"/>
  <c r="E16" i="2" l="1"/>
  <c r="G31" i="3"/>
  <c r="J30" i="3"/>
  <c r="I30" i="3"/>
  <c r="K30" i="3" s="1"/>
  <c r="H29" i="3"/>
  <c r="B27" i="3"/>
  <c r="D28" i="3"/>
  <c r="C28" i="3"/>
  <c r="E28" i="3" s="1"/>
  <c r="A29" i="3"/>
  <c r="B22" i="2"/>
  <c r="A24" i="2"/>
  <c r="D23" i="2"/>
  <c r="C23" i="2"/>
  <c r="E17" i="2" l="1"/>
  <c r="J31" i="3"/>
  <c r="G32" i="3"/>
  <c r="I31" i="3"/>
  <c r="K31" i="3" s="1"/>
  <c r="H30" i="3"/>
  <c r="A30" i="3"/>
  <c r="D29" i="3"/>
  <c r="C29" i="3"/>
  <c r="E29" i="3" s="1"/>
  <c r="B28" i="3"/>
  <c r="B23" i="2"/>
  <c r="A25" i="2"/>
  <c r="C24" i="2"/>
  <c r="D24" i="2"/>
  <c r="E18" i="2" l="1"/>
  <c r="G33" i="3"/>
  <c r="J32" i="3"/>
  <c r="I32" i="3"/>
  <c r="K32" i="3" s="1"/>
  <c r="H31" i="3"/>
  <c r="B29" i="3"/>
  <c r="A31" i="3"/>
  <c r="C30" i="3"/>
  <c r="E30" i="3" s="1"/>
  <c r="D30" i="3"/>
  <c r="A26" i="2"/>
  <c r="D25" i="2"/>
  <c r="C25" i="2"/>
  <c r="B24" i="2"/>
  <c r="E19" i="2" l="1"/>
  <c r="G34" i="3"/>
  <c r="J33" i="3"/>
  <c r="I33" i="3"/>
  <c r="K33" i="3" s="1"/>
  <c r="H32" i="3"/>
  <c r="D31" i="3"/>
  <c r="C31" i="3"/>
  <c r="E31" i="3" s="1"/>
  <c r="A32" i="3"/>
  <c r="B30" i="3"/>
  <c r="B25" i="2"/>
  <c r="A27" i="2"/>
  <c r="D26" i="2"/>
  <c r="C26" i="2"/>
  <c r="E20" i="2" l="1"/>
  <c r="I34" i="3"/>
  <c r="K34" i="3" s="1"/>
  <c r="J34" i="3"/>
  <c r="G35" i="3"/>
  <c r="H33" i="3"/>
  <c r="D32" i="3"/>
  <c r="C32" i="3"/>
  <c r="E32" i="3" s="1"/>
  <c r="A33" i="3"/>
  <c r="B31" i="3"/>
  <c r="B26" i="2"/>
  <c r="A28" i="2"/>
  <c r="D27" i="2"/>
  <c r="C27" i="2"/>
  <c r="E21" i="2" l="1"/>
  <c r="G36" i="3"/>
  <c r="J35" i="3"/>
  <c r="I35" i="3"/>
  <c r="K35" i="3" s="1"/>
  <c r="H34" i="3"/>
  <c r="C33" i="3"/>
  <c r="E33" i="3" s="1"/>
  <c r="A34" i="3"/>
  <c r="D33" i="3"/>
  <c r="B32" i="3"/>
  <c r="B27" i="2"/>
  <c r="A29" i="2"/>
  <c r="C28" i="2"/>
  <c r="D28" i="2"/>
  <c r="E22" i="2" l="1"/>
  <c r="G37" i="3"/>
  <c r="J36" i="3"/>
  <c r="I36" i="3"/>
  <c r="K36" i="3" s="1"/>
  <c r="H35" i="3"/>
  <c r="A35" i="3"/>
  <c r="C34" i="3"/>
  <c r="E34" i="3" s="1"/>
  <c r="D34" i="3"/>
  <c r="B33" i="3"/>
  <c r="A30" i="2"/>
  <c r="D29" i="2"/>
  <c r="C29" i="2"/>
  <c r="B28" i="2"/>
  <c r="E23" i="2" l="1"/>
  <c r="I37" i="3"/>
  <c r="K37" i="3" s="1"/>
  <c r="G38" i="3"/>
  <c r="J37" i="3"/>
  <c r="H36" i="3"/>
  <c r="B34" i="3"/>
  <c r="A36" i="3"/>
  <c r="D35" i="3"/>
  <c r="C35" i="3"/>
  <c r="E35" i="3" s="1"/>
  <c r="B29" i="2"/>
  <c r="A31" i="2"/>
  <c r="D30" i="2"/>
  <c r="C30" i="2"/>
  <c r="E24" i="2" l="1"/>
  <c r="G39" i="3"/>
  <c r="J38" i="3"/>
  <c r="I38" i="3"/>
  <c r="K38" i="3" s="1"/>
  <c r="H37" i="3"/>
  <c r="B35" i="3"/>
  <c r="D36" i="3"/>
  <c r="C36" i="3"/>
  <c r="E36" i="3" s="1"/>
  <c r="A37" i="3"/>
  <c r="B30" i="2"/>
  <c r="A32" i="2"/>
  <c r="D31" i="2"/>
  <c r="C31" i="2"/>
  <c r="E25" i="2" l="1"/>
  <c r="J39" i="3"/>
  <c r="I39" i="3"/>
  <c r="K39" i="3" s="1"/>
  <c r="G40" i="3"/>
  <c r="H38" i="3"/>
  <c r="A38" i="3"/>
  <c r="D37" i="3"/>
  <c r="C37" i="3"/>
  <c r="E37" i="3" s="1"/>
  <c r="B36" i="3"/>
  <c r="B31" i="2"/>
  <c r="A33" i="2"/>
  <c r="D32" i="2"/>
  <c r="C32" i="2"/>
  <c r="E26" i="2" l="1"/>
  <c r="G41" i="3"/>
  <c r="J40" i="3"/>
  <c r="I40" i="3"/>
  <c r="K40" i="3" s="1"/>
  <c r="H39" i="3"/>
  <c r="B37" i="3"/>
  <c r="A39" i="3"/>
  <c r="D38" i="3"/>
  <c r="C38" i="3"/>
  <c r="E38" i="3" s="1"/>
  <c r="B32" i="2"/>
  <c r="A34" i="2"/>
  <c r="D33" i="2"/>
  <c r="C33" i="2"/>
  <c r="E27" i="2" l="1"/>
  <c r="G42" i="3"/>
  <c r="J41" i="3"/>
  <c r="I41" i="3"/>
  <c r="K41" i="3" s="1"/>
  <c r="H40" i="3"/>
  <c r="B38" i="3"/>
  <c r="D39" i="3"/>
  <c r="A40" i="3"/>
  <c r="C39" i="3"/>
  <c r="E39" i="3" s="1"/>
  <c r="B33" i="2"/>
  <c r="A35" i="2"/>
  <c r="C34" i="2"/>
  <c r="D34" i="2"/>
  <c r="E28" i="2" l="1"/>
  <c r="I42" i="3"/>
  <c r="K42" i="3" s="1"/>
  <c r="J42" i="3"/>
  <c r="G43" i="3"/>
  <c r="H41" i="3"/>
  <c r="B39" i="3"/>
  <c r="D40" i="3"/>
  <c r="C40" i="3"/>
  <c r="E40" i="3" s="1"/>
  <c r="A41" i="3"/>
  <c r="A36" i="2"/>
  <c r="D35" i="2"/>
  <c r="C35" i="2"/>
  <c r="B34" i="2"/>
  <c r="E29" i="2" l="1"/>
  <c r="G44" i="3"/>
  <c r="J43" i="3"/>
  <c r="I43" i="3"/>
  <c r="K43" i="3" s="1"/>
  <c r="H42" i="3"/>
  <c r="C41" i="3"/>
  <c r="E41" i="3" s="1"/>
  <c r="A42" i="3"/>
  <c r="D41" i="3"/>
  <c r="B40" i="3"/>
  <c r="B35" i="2"/>
  <c r="A37" i="2"/>
  <c r="C36" i="2"/>
  <c r="D36" i="2"/>
  <c r="E30" i="2" l="1"/>
  <c r="G45" i="3"/>
  <c r="J44" i="3"/>
  <c r="I44" i="3"/>
  <c r="K44" i="3" s="1"/>
  <c r="H43" i="3"/>
  <c r="A43" i="3"/>
  <c r="C42" i="3"/>
  <c r="E42" i="3" s="1"/>
  <c r="D42" i="3"/>
  <c r="B41" i="3"/>
  <c r="B36" i="2"/>
  <c r="A38" i="2"/>
  <c r="D37" i="2"/>
  <c r="C37" i="2"/>
  <c r="E31" i="2" l="1"/>
  <c r="I45" i="3"/>
  <c r="K45" i="3" s="1"/>
  <c r="G46" i="3"/>
  <c r="J45" i="3"/>
  <c r="H44" i="3"/>
  <c r="B42" i="3"/>
  <c r="A44" i="3"/>
  <c r="D43" i="3"/>
  <c r="C43" i="3"/>
  <c r="E43" i="3" s="1"/>
  <c r="A39" i="2"/>
  <c r="D38" i="2"/>
  <c r="C38" i="2"/>
  <c r="B37" i="2"/>
  <c r="E32" i="2" l="1"/>
  <c r="G47" i="3"/>
  <c r="J46" i="3"/>
  <c r="I46" i="3"/>
  <c r="K46" i="3" s="1"/>
  <c r="H45" i="3"/>
  <c r="B43" i="3"/>
  <c r="D44" i="3"/>
  <c r="C44" i="3"/>
  <c r="E44" i="3" s="1"/>
  <c r="A45" i="3"/>
  <c r="B38" i="2"/>
  <c r="A40" i="2"/>
  <c r="D39" i="2"/>
  <c r="C39" i="2"/>
  <c r="E33" i="2" l="1"/>
  <c r="J47" i="3"/>
  <c r="I47" i="3"/>
  <c r="K47" i="3" s="1"/>
  <c r="G48" i="3"/>
  <c r="H46" i="3"/>
  <c r="A46" i="3"/>
  <c r="D45" i="3"/>
  <c r="C45" i="3"/>
  <c r="E45" i="3" s="1"/>
  <c r="B44" i="3"/>
  <c r="B39" i="2"/>
  <c r="A41" i="2"/>
  <c r="D40" i="2"/>
  <c r="C40" i="2"/>
  <c r="E34" i="2" l="1"/>
  <c r="G49" i="3"/>
  <c r="J48" i="3"/>
  <c r="I48" i="3"/>
  <c r="K48" i="3" s="1"/>
  <c r="H47" i="3"/>
  <c r="B45" i="3"/>
  <c r="A47" i="3"/>
  <c r="D46" i="3"/>
  <c r="C46" i="3"/>
  <c r="E46" i="3" s="1"/>
  <c r="B40" i="2"/>
  <c r="A42" i="2"/>
  <c r="D41" i="2"/>
  <c r="C41" i="2"/>
  <c r="E35" i="2" l="1"/>
  <c r="G50" i="3"/>
  <c r="J49" i="3"/>
  <c r="I49" i="3"/>
  <c r="K49" i="3" s="1"/>
  <c r="H48" i="3"/>
  <c r="B46" i="3"/>
  <c r="D47" i="3"/>
  <c r="C47" i="3"/>
  <c r="E47" i="3" s="1"/>
  <c r="A48" i="3"/>
  <c r="A43" i="2"/>
  <c r="C42" i="2"/>
  <c r="D42" i="2"/>
  <c r="B41" i="2"/>
  <c r="E36" i="2" l="1"/>
  <c r="I50" i="3"/>
  <c r="K50" i="3" s="1"/>
  <c r="J50" i="3"/>
  <c r="G51" i="3"/>
  <c r="H49" i="3"/>
  <c r="D48" i="3"/>
  <c r="C48" i="3"/>
  <c r="E48" i="3" s="1"/>
  <c r="A49" i="3"/>
  <c r="B47" i="3"/>
  <c r="B42" i="2"/>
  <c r="A44" i="2"/>
  <c r="D43" i="2"/>
  <c r="C43" i="2"/>
  <c r="E37" i="2" l="1"/>
  <c r="G52" i="3"/>
  <c r="J51" i="3"/>
  <c r="I51" i="3"/>
  <c r="K51" i="3" s="1"/>
  <c r="H50" i="3"/>
  <c r="C49" i="3"/>
  <c r="E49" i="3" s="1"/>
  <c r="A50" i="3"/>
  <c r="D49" i="3"/>
  <c r="B48" i="3"/>
  <c r="A45" i="2"/>
  <c r="C44" i="2"/>
  <c r="D44" i="2"/>
  <c r="B43" i="2"/>
  <c r="E38" i="2" l="1"/>
  <c r="G53" i="3"/>
  <c r="J52" i="3"/>
  <c r="I52" i="3"/>
  <c r="K52" i="3" s="1"/>
  <c r="H51" i="3"/>
  <c r="A51" i="3"/>
  <c r="C50" i="3"/>
  <c r="E50" i="3" s="1"/>
  <c r="D50" i="3"/>
  <c r="B49" i="3"/>
  <c r="B44" i="2"/>
  <c r="A46" i="2"/>
  <c r="D45" i="2"/>
  <c r="C45" i="2"/>
  <c r="E39" i="2" l="1"/>
  <c r="I53" i="3"/>
  <c r="K53" i="3" s="1"/>
  <c r="G54" i="3"/>
  <c r="J53" i="3"/>
  <c r="H52" i="3"/>
  <c r="B50" i="3"/>
  <c r="A52" i="3"/>
  <c r="D51" i="3"/>
  <c r="C51" i="3"/>
  <c r="E51" i="3" s="1"/>
  <c r="B45" i="2"/>
  <c r="A47" i="2"/>
  <c r="D46" i="2"/>
  <c r="C46" i="2"/>
  <c r="E40" i="2" l="1"/>
  <c r="G55" i="3"/>
  <c r="J54" i="3"/>
  <c r="I54" i="3"/>
  <c r="K54" i="3" s="1"/>
  <c r="H53" i="3"/>
  <c r="B51" i="3"/>
  <c r="D52" i="3"/>
  <c r="C52" i="3"/>
  <c r="E52" i="3" s="1"/>
  <c r="A53" i="3"/>
  <c r="A48" i="2"/>
  <c r="D47" i="2"/>
  <c r="C47" i="2"/>
  <c r="B46" i="2"/>
  <c r="E41" i="2" l="1"/>
  <c r="J55" i="3"/>
  <c r="G56" i="3"/>
  <c r="I55" i="3"/>
  <c r="K55" i="3" s="1"/>
  <c r="H54" i="3"/>
  <c r="A54" i="3"/>
  <c r="D53" i="3"/>
  <c r="C53" i="3"/>
  <c r="E53" i="3" s="1"/>
  <c r="B52" i="3"/>
  <c r="B47" i="2"/>
  <c r="A49" i="2"/>
  <c r="D48" i="2"/>
  <c r="C48" i="2"/>
  <c r="E42" i="2" l="1"/>
  <c r="G57" i="3"/>
  <c r="J56" i="3"/>
  <c r="I56" i="3"/>
  <c r="K56" i="3" s="1"/>
  <c r="H55" i="3"/>
  <c r="B53" i="3"/>
  <c r="A55" i="3"/>
  <c r="C54" i="3"/>
  <c r="E54" i="3" s="1"/>
  <c r="D54" i="3"/>
  <c r="A50" i="2"/>
  <c r="D49" i="2"/>
  <c r="C49" i="2"/>
  <c r="B48" i="2"/>
  <c r="E43" i="2" l="1"/>
  <c r="G58" i="3"/>
  <c r="J57" i="3"/>
  <c r="I57" i="3"/>
  <c r="K57" i="3" s="1"/>
  <c r="H56" i="3"/>
  <c r="B54" i="3"/>
  <c r="D55" i="3"/>
  <c r="A56" i="3"/>
  <c r="C55" i="3"/>
  <c r="E55" i="3" s="1"/>
  <c r="B49" i="2"/>
  <c r="A51" i="2"/>
  <c r="C50" i="2"/>
  <c r="D50" i="2"/>
  <c r="E44" i="2" l="1"/>
  <c r="I58" i="3"/>
  <c r="K58" i="3" s="1"/>
  <c r="J58" i="3"/>
  <c r="G59" i="3"/>
  <c r="H57" i="3"/>
  <c r="B55" i="3"/>
  <c r="D56" i="3"/>
  <c r="C56" i="3"/>
  <c r="E56" i="3" s="1"/>
  <c r="A57" i="3"/>
  <c r="B50" i="2"/>
  <c r="A52" i="2"/>
  <c r="D51" i="2"/>
  <c r="C51" i="2"/>
  <c r="E45" i="2" l="1"/>
  <c r="G60" i="3"/>
  <c r="J59" i="3"/>
  <c r="I59" i="3"/>
  <c r="K59" i="3" s="1"/>
  <c r="H58" i="3"/>
  <c r="C57" i="3"/>
  <c r="E57" i="3" s="1"/>
  <c r="A58" i="3"/>
  <c r="D57" i="3"/>
  <c r="B56" i="3"/>
  <c r="B51" i="2"/>
  <c r="A53" i="2"/>
  <c r="D52" i="2"/>
  <c r="C52" i="2"/>
  <c r="E46" i="2" l="1"/>
  <c r="G61" i="3"/>
  <c r="J60" i="3"/>
  <c r="I60" i="3"/>
  <c r="K60" i="3" s="1"/>
  <c r="H59" i="3"/>
  <c r="A59" i="3"/>
  <c r="C58" i="3"/>
  <c r="E58" i="3" s="1"/>
  <c r="D58" i="3"/>
  <c r="B57" i="3"/>
  <c r="A54" i="2"/>
  <c r="D53" i="2"/>
  <c r="C53" i="2"/>
  <c r="B52" i="2"/>
  <c r="E47" i="2" l="1"/>
  <c r="I61" i="3"/>
  <c r="K61" i="3" s="1"/>
  <c r="G62" i="3"/>
  <c r="J61" i="3"/>
  <c r="H60" i="3"/>
  <c r="B58" i="3"/>
  <c r="A60" i="3"/>
  <c r="D59" i="3"/>
  <c r="C59" i="3"/>
  <c r="E59" i="3" s="1"/>
  <c r="B53" i="2"/>
  <c r="A55" i="2"/>
  <c r="D54" i="2"/>
  <c r="C54" i="2"/>
  <c r="E48" i="2" l="1"/>
  <c r="G63" i="3"/>
  <c r="J62" i="3"/>
  <c r="I62" i="3"/>
  <c r="K62" i="3" s="1"/>
  <c r="H61" i="3"/>
  <c r="B59" i="3"/>
  <c r="D60" i="3"/>
  <c r="C60" i="3"/>
  <c r="E60" i="3" s="1"/>
  <c r="A61" i="3"/>
  <c r="B54" i="2"/>
  <c r="A56" i="2"/>
  <c r="D55" i="2"/>
  <c r="C55" i="2"/>
  <c r="E49" i="2" l="1"/>
  <c r="J63" i="3"/>
  <c r="I63" i="3"/>
  <c r="K63" i="3" s="1"/>
  <c r="G64" i="3"/>
  <c r="H62" i="3"/>
  <c r="A62" i="3"/>
  <c r="D61" i="3"/>
  <c r="C61" i="3"/>
  <c r="E61" i="3" s="1"/>
  <c r="B60" i="3"/>
  <c r="B55" i="2"/>
  <c r="A57" i="2"/>
  <c r="D56" i="2"/>
  <c r="C56" i="2"/>
  <c r="E50" i="2" l="1"/>
  <c r="G65" i="3"/>
  <c r="J64" i="3"/>
  <c r="I64" i="3"/>
  <c r="K64" i="3" s="1"/>
  <c r="H63" i="3"/>
  <c r="B61" i="3"/>
  <c r="A63" i="3"/>
  <c r="C62" i="3"/>
  <c r="E62" i="3" s="1"/>
  <c r="D62" i="3"/>
  <c r="B56" i="2"/>
  <c r="A58" i="2"/>
  <c r="D57" i="2"/>
  <c r="C57" i="2"/>
  <c r="E51" i="2" l="1"/>
  <c r="G66" i="3"/>
  <c r="J65" i="3"/>
  <c r="I65" i="3"/>
  <c r="K65" i="3" s="1"/>
  <c r="H64" i="3"/>
  <c r="B62" i="3"/>
  <c r="D63" i="3"/>
  <c r="A64" i="3"/>
  <c r="C63" i="3"/>
  <c r="E63" i="3" s="1"/>
  <c r="A59" i="2"/>
  <c r="C58" i="2"/>
  <c r="D58" i="2"/>
  <c r="B57" i="2"/>
  <c r="E52" i="2" l="1"/>
  <c r="I66" i="3"/>
  <c r="K66" i="3" s="1"/>
  <c r="J66" i="3"/>
  <c r="G67" i="3"/>
  <c r="H65" i="3"/>
  <c r="B63" i="3"/>
  <c r="D64" i="3"/>
  <c r="C64" i="3"/>
  <c r="E64" i="3" s="1"/>
  <c r="A65" i="3"/>
  <c r="B58" i="2"/>
  <c r="A60" i="2"/>
  <c r="D59" i="2"/>
  <c r="C59" i="2"/>
  <c r="E53" i="2" l="1"/>
  <c r="G68" i="3"/>
  <c r="J67" i="3"/>
  <c r="I67" i="3"/>
  <c r="K67" i="3" s="1"/>
  <c r="H66" i="3"/>
  <c r="C65" i="3"/>
  <c r="E65" i="3" s="1"/>
  <c r="A66" i="3"/>
  <c r="D65" i="3"/>
  <c r="B64" i="3"/>
  <c r="B59" i="2"/>
  <c r="A61" i="2"/>
  <c r="C60" i="2"/>
  <c r="D60" i="2"/>
  <c r="E54" i="2" l="1"/>
  <c r="G69" i="3"/>
  <c r="J68" i="3"/>
  <c r="I68" i="3"/>
  <c r="K68" i="3" s="1"/>
  <c r="H67" i="3"/>
  <c r="A67" i="3"/>
  <c r="C66" i="3"/>
  <c r="E66" i="3" s="1"/>
  <c r="D66" i="3"/>
  <c r="B65" i="3"/>
  <c r="B60" i="2"/>
  <c r="A62" i="2"/>
  <c r="D61" i="2"/>
  <c r="C61" i="2"/>
  <c r="E55" i="2" l="1"/>
  <c r="I69" i="3"/>
  <c r="K69" i="3" s="1"/>
  <c r="G70" i="3"/>
  <c r="J69" i="3"/>
  <c r="H68" i="3"/>
  <c r="B66" i="3"/>
  <c r="A68" i="3"/>
  <c r="D67" i="3"/>
  <c r="C67" i="3"/>
  <c r="E67" i="3" s="1"/>
  <c r="B61" i="2"/>
  <c r="A63" i="2"/>
  <c r="D62" i="2"/>
  <c r="C62" i="2"/>
  <c r="E56" i="2" l="1"/>
  <c r="G71" i="3"/>
  <c r="J70" i="3"/>
  <c r="I70" i="3"/>
  <c r="K70" i="3" s="1"/>
  <c r="H69" i="3"/>
  <c r="B67" i="3"/>
  <c r="D68" i="3"/>
  <c r="C68" i="3"/>
  <c r="E68" i="3" s="1"/>
  <c r="A69" i="3"/>
  <c r="A64" i="2"/>
  <c r="D63" i="2"/>
  <c r="C63" i="2"/>
  <c r="B62" i="2"/>
  <c r="E57" i="2" l="1"/>
  <c r="J71" i="3"/>
  <c r="G72" i="3"/>
  <c r="I71" i="3"/>
  <c r="K71" i="3" s="1"/>
  <c r="H70" i="3"/>
  <c r="A70" i="3"/>
  <c r="D69" i="3"/>
  <c r="C69" i="3"/>
  <c r="E69" i="3" s="1"/>
  <c r="B68" i="3"/>
  <c r="B63" i="2"/>
  <c r="A65" i="2"/>
  <c r="D64" i="2"/>
  <c r="C64" i="2"/>
  <c r="E58" i="2" l="1"/>
  <c r="G73" i="3"/>
  <c r="J72" i="3"/>
  <c r="I72" i="3"/>
  <c r="K72" i="3" s="1"/>
  <c r="H71" i="3"/>
  <c r="B69" i="3"/>
  <c r="A71" i="3"/>
  <c r="C70" i="3"/>
  <c r="E70" i="3" s="1"/>
  <c r="D70" i="3"/>
  <c r="A66" i="2"/>
  <c r="D65" i="2"/>
  <c r="C65" i="2"/>
  <c r="B64" i="2"/>
  <c r="E59" i="2" l="1"/>
  <c r="G74" i="3"/>
  <c r="J73" i="3"/>
  <c r="I73" i="3"/>
  <c r="K73" i="3" s="1"/>
  <c r="H72" i="3"/>
  <c r="B70" i="3"/>
  <c r="D71" i="3"/>
  <c r="A72" i="3"/>
  <c r="C71" i="3"/>
  <c r="E71" i="3" s="1"/>
  <c r="B65" i="2"/>
  <c r="A67" i="2"/>
  <c r="D66" i="2"/>
  <c r="C66" i="2"/>
  <c r="E60" i="2" l="1"/>
  <c r="I74" i="3"/>
  <c r="K74" i="3" s="1"/>
  <c r="J74" i="3"/>
  <c r="G75" i="3"/>
  <c r="H73" i="3"/>
  <c r="B71" i="3"/>
  <c r="D72" i="3"/>
  <c r="C72" i="3"/>
  <c r="E72" i="3" s="1"/>
  <c r="A73" i="3"/>
  <c r="A68" i="2"/>
  <c r="D67" i="2"/>
  <c r="C67" i="2"/>
  <c r="B66" i="2"/>
  <c r="E61" i="2" l="1"/>
  <c r="G76" i="3"/>
  <c r="J75" i="3"/>
  <c r="I75" i="3"/>
  <c r="K75" i="3" s="1"/>
  <c r="H74" i="3"/>
  <c r="C73" i="3"/>
  <c r="E73" i="3" s="1"/>
  <c r="A74" i="3"/>
  <c r="D73" i="3"/>
  <c r="B72" i="3"/>
  <c r="B67" i="2"/>
  <c r="A69" i="2"/>
  <c r="C68" i="2"/>
  <c r="D68" i="2"/>
  <c r="E62" i="2" l="1"/>
  <c r="G77" i="3"/>
  <c r="J76" i="3"/>
  <c r="I76" i="3"/>
  <c r="K76" i="3" s="1"/>
  <c r="H75" i="3"/>
  <c r="A75" i="3"/>
  <c r="C74" i="3"/>
  <c r="E74" i="3" s="1"/>
  <c r="D74" i="3"/>
  <c r="B73" i="3"/>
  <c r="B68" i="2"/>
  <c r="A70" i="2"/>
  <c r="D69" i="2"/>
  <c r="C69" i="2"/>
  <c r="E63" i="2" l="1"/>
  <c r="I77" i="3"/>
  <c r="K77" i="3" s="1"/>
  <c r="G78" i="3"/>
  <c r="J77" i="3"/>
  <c r="H76" i="3"/>
  <c r="B74" i="3"/>
  <c r="A76" i="3"/>
  <c r="D75" i="3"/>
  <c r="C75" i="3"/>
  <c r="E75" i="3" s="1"/>
  <c r="B69" i="2"/>
  <c r="A71" i="2"/>
  <c r="D70" i="2"/>
  <c r="C70" i="2"/>
  <c r="E64" i="2" l="1"/>
  <c r="G79" i="3"/>
  <c r="J78" i="3"/>
  <c r="I78" i="3"/>
  <c r="K78" i="3" s="1"/>
  <c r="H77" i="3"/>
  <c r="B75" i="3"/>
  <c r="D76" i="3"/>
  <c r="C76" i="3"/>
  <c r="E76" i="3" s="1"/>
  <c r="A77" i="3"/>
  <c r="B70" i="2"/>
  <c r="A72" i="2"/>
  <c r="D71" i="2"/>
  <c r="C71" i="2"/>
  <c r="E65" i="2" l="1"/>
  <c r="J79" i="3"/>
  <c r="G80" i="3"/>
  <c r="I79" i="3"/>
  <c r="K79" i="3" s="1"/>
  <c r="H78" i="3"/>
  <c r="A78" i="3"/>
  <c r="D77" i="3"/>
  <c r="C77" i="3"/>
  <c r="E77" i="3" s="1"/>
  <c r="B76" i="3"/>
  <c r="A73" i="2"/>
  <c r="D72" i="2"/>
  <c r="C72" i="2"/>
  <c r="B71" i="2"/>
  <c r="E66" i="2" l="1"/>
  <c r="G81" i="3"/>
  <c r="J80" i="3"/>
  <c r="I80" i="3"/>
  <c r="K80" i="3" s="1"/>
  <c r="H79" i="3"/>
  <c r="B77" i="3"/>
  <c r="A79" i="3"/>
  <c r="C78" i="3"/>
  <c r="E78" i="3" s="1"/>
  <c r="D78" i="3"/>
  <c r="B72" i="2"/>
  <c r="A74" i="2"/>
  <c r="D73" i="2"/>
  <c r="C73" i="2"/>
  <c r="E67" i="2" l="1"/>
  <c r="G82" i="3"/>
  <c r="J81" i="3"/>
  <c r="I81" i="3"/>
  <c r="K81" i="3" s="1"/>
  <c r="H80" i="3"/>
  <c r="B78" i="3"/>
  <c r="D79" i="3"/>
  <c r="A80" i="3"/>
  <c r="C79" i="3"/>
  <c r="E79" i="3" s="1"/>
  <c r="B73" i="2"/>
  <c r="A75" i="2"/>
  <c r="D74" i="2"/>
  <c r="C74" i="2"/>
  <c r="E68" i="2" l="1"/>
  <c r="I82" i="3"/>
  <c r="K82" i="3" s="1"/>
  <c r="J82" i="3"/>
  <c r="G83" i="3"/>
  <c r="H81" i="3"/>
  <c r="B79" i="3"/>
  <c r="D80" i="3"/>
  <c r="C80" i="3"/>
  <c r="E80" i="3" s="1"/>
  <c r="A81" i="3"/>
  <c r="B74" i="2"/>
  <c r="A76" i="2"/>
  <c r="D75" i="2"/>
  <c r="C75" i="2"/>
  <c r="E69" i="2" l="1"/>
  <c r="G84" i="3"/>
  <c r="J83" i="3"/>
  <c r="I83" i="3"/>
  <c r="K83" i="3" s="1"/>
  <c r="H82" i="3"/>
  <c r="B80" i="3"/>
  <c r="C81" i="3"/>
  <c r="E81" i="3" s="1"/>
  <c r="A82" i="3"/>
  <c r="D81" i="3"/>
  <c r="A77" i="2"/>
  <c r="D76" i="2"/>
  <c r="C76" i="2"/>
  <c r="B75" i="2"/>
  <c r="E70" i="2" l="1"/>
  <c r="G85" i="3"/>
  <c r="J84" i="3"/>
  <c r="I84" i="3"/>
  <c r="K84" i="3" s="1"/>
  <c r="H83" i="3"/>
  <c r="A83" i="3"/>
  <c r="C82" i="3"/>
  <c r="E82" i="3" s="1"/>
  <c r="D82" i="3"/>
  <c r="B81" i="3"/>
  <c r="B76" i="2"/>
  <c r="A78" i="2"/>
  <c r="D77" i="2"/>
  <c r="C77" i="2"/>
  <c r="E71" i="2" l="1"/>
  <c r="I85" i="3"/>
  <c r="K85" i="3" s="1"/>
  <c r="G86" i="3"/>
  <c r="J85" i="3"/>
  <c r="H84" i="3"/>
  <c r="B82" i="3"/>
  <c r="A84" i="3"/>
  <c r="D83" i="3"/>
  <c r="C83" i="3"/>
  <c r="E83" i="3" s="1"/>
  <c r="B77" i="2"/>
  <c r="A79" i="2"/>
  <c r="D78" i="2"/>
  <c r="C78" i="2"/>
  <c r="E72" i="2" l="1"/>
  <c r="G87" i="3"/>
  <c r="J86" i="3"/>
  <c r="I86" i="3"/>
  <c r="K86" i="3" s="1"/>
  <c r="H85" i="3"/>
  <c r="B83" i="3"/>
  <c r="D84" i="3"/>
  <c r="C84" i="3"/>
  <c r="E84" i="3" s="1"/>
  <c r="A85" i="3"/>
  <c r="B78" i="2"/>
  <c r="A80" i="2"/>
  <c r="D79" i="2"/>
  <c r="C79" i="2"/>
  <c r="E73" i="2" l="1"/>
  <c r="J87" i="3"/>
  <c r="I87" i="3"/>
  <c r="K87" i="3" s="1"/>
  <c r="G88" i="3"/>
  <c r="H86" i="3"/>
  <c r="A86" i="3"/>
  <c r="D85" i="3"/>
  <c r="C85" i="3"/>
  <c r="E85" i="3" s="1"/>
  <c r="B84" i="3"/>
  <c r="A81" i="2"/>
  <c r="D80" i="2"/>
  <c r="C80" i="2"/>
  <c r="B79" i="2"/>
  <c r="E74" i="2" l="1"/>
  <c r="G89" i="3"/>
  <c r="J88" i="3"/>
  <c r="I88" i="3"/>
  <c r="K88" i="3" s="1"/>
  <c r="H87" i="3"/>
  <c r="B85" i="3"/>
  <c r="A87" i="3"/>
  <c r="C86" i="3"/>
  <c r="E86" i="3" s="1"/>
  <c r="D86" i="3"/>
  <c r="B80" i="2"/>
  <c r="A82" i="2"/>
  <c r="D81" i="2"/>
  <c r="C81" i="2"/>
  <c r="E75" i="2" l="1"/>
  <c r="G90" i="3"/>
  <c r="J89" i="3"/>
  <c r="I89" i="3"/>
  <c r="K89" i="3" s="1"/>
  <c r="H88" i="3"/>
  <c r="B86" i="3"/>
  <c r="D87" i="3"/>
  <c r="A88" i="3"/>
  <c r="C87" i="3"/>
  <c r="E87" i="3" s="1"/>
  <c r="A83" i="2"/>
  <c r="D82" i="2"/>
  <c r="C82" i="2"/>
  <c r="B81" i="2"/>
  <c r="E76" i="2" l="1"/>
  <c r="I90" i="3"/>
  <c r="K90" i="3" s="1"/>
  <c r="J90" i="3"/>
  <c r="G91" i="3"/>
  <c r="H89" i="3"/>
  <c r="B87" i="3"/>
  <c r="D88" i="3"/>
  <c r="C88" i="3"/>
  <c r="E88" i="3" s="1"/>
  <c r="A89" i="3"/>
  <c r="B82" i="2"/>
  <c r="A84" i="2"/>
  <c r="D83" i="2"/>
  <c r="C83" i="2"/>
  <c r="E77" i="2" l="1"/>
  <c r="G92" i="3"/>
  <c r="J91" i="3"/>
  <c r="I91" i="3"/>
  <c r="K91" i="3" s="1"/>
  <c r="H90" i="3"/>
  <c r="C89" i="3"/>
  <c r="E89" i="3" s="1"/>
  <c r="A90" i="3"/>
  <c r="D89" i="3"/>
  <c r="B88" i="3"/>
  <c r="A85" i="2"/>
  <c r="C84" i="2"/>
  <c r="D84" i="2"/>
  <c r="B83" i="2"/>
  <c r="E78" i="2" l="1"/>
  <c r="G93" i="3"/>
  <c r="J92" i="3"/>
  <c r="I92" i="3"/>
  <c r="K92" i="3" s="1"/>
  <c r="H91" i="3"/>
  <c r="A91" i="3"/>
  <c r="C90" i="3"/>
  <c r="E90" i="3" s="1"/>
  <c r="D90" i="3"/>
  <c r="B89" i="3"/>
  <c r="B84" i="2"/>
  <c r="A86" i="2"/>
  <c r="D85" i="2"/>
  <c r="C85" i="2"/>
  <c r="E79" i="2" l="1"/>
  <c r="I93" i="3"/>
  <c r="K93" i="3" s="1"/>
  <c r="G94" i="3"/>
  <c r="J93" i="3"/>
  <c r="H92" i="3"/>
  <c r="A92" i="3"/>
  <c r="D91" i="3"/>
  <c r="C91" i="3"/>
  <c r="E91" i="3" s="1"/>
  <c r="B90" i="3"/>
  <c r="A87" i="2"/>
  <c r="D86" i="2"/>
  <c r="C86" i="2"/>
  <c r="B85" i="2"/>
  <c r="E80" i="2" l="1"/>
  <c r="G95" i="3"/>
  <c r="J94" i="3"/>
  <c r="I94" i="3"/>
  <c r="K94" i="3" s="1"/>
  <c r="H93" i="3"/>
  <c r="B91" i="3"/>
  <c r="D92" i="3"/>
  <c r="C92" i="3"/>
  <c r="E92" i="3" s="1"/>
  <c r="A93" i="3"/>
  <c r="B86" i="2"/>
  <c r="A88" i="2"/>
  <c r="D87" i="2"/>
  <c r="C87" i="2"/>
  <c r="E81" i="2" l="1"/>
  <c r="J95" i="3"/>
  <c r="I95" i="3"/>
  <c r="K95" i="3" s="1"/>
  <c r="G96" i="3"/>
  <c r="H94" i="3"/>
  <c r="A94" i="3"/>
  <c r="D93" i="3"/>
  <c r="C93" i="3"/>
  <c r="E93" i="3" s="1"/>
  <c r="B92" i="3"/>
  <c r="A89" i="2"/>
  <c r="D88" i="2"/>
  <c r="C88" i="2"/>
  <c r="B87" i="2"/>
  <c r="E82" i="2" l="1"/>
  <c r="G97" i="3"/>
  <c r="J96" i="3"/>
  <c r="I96" i="3"/>
  <c r="K96" i="3" s="1"/>
  <c r="H95" i="3"/>
  <c r="A95" i="3"/>
  <c r="C94" i="3"/>
  <c r="E94" i="3" s="1"/>
  <c r="D94" i="3"/>
  <c r="B93" i="3"/>
  <c r="B88" i="2"/>
  <c r="A90" i="2"/>
  <c r="D89" i="2"/>
  <c r="C89" i="2"/>
  <c r="E83" i="2" l="1"/>
  <c r="G98" i="3"/>
  <c r="J97" i="3"/>
  <c r="I97" i="3"/>
  <c r="K97" i="3" s="1"/>
  <c r="H96" i="3"/>
  <c r="D95" i="3"/>
  <c r="A96" i="3"/>
  <c r="C95" i="3"/>
  <c r="E95" i="3" s="1"/>
  <c r="B94" i="3"/>
  <c r="A91" i="2"/>
  <c r="D90" i="2"/>
  <c r="C90" i="2"/>
  <c r="B89" i="2"/>
  <c r="E84" i="2" l="1"/>
  <c r="I98" i="3"/>
  <c r="K98" i="3" s="1"/>
  <c r="J98" i="3"/>
  <c r="G99" i="3"/>
  <c r="H97" i="3"/>
  <c r="B95" i="3"/>
  <c r="D96" i="3"/>
  <c r="C96" i="3"/>
  <c r="E96" i="3" s="1"/>
  <c r="A97" i="3"/>
  <c r="B90" i="2"/>
  <c r="A92" i="2"/>
  <c r="D91" i="2"/>
  <c r="C91" i="2"/>
  <c r="E85" i="2" l="1"/>
  <c r="G100" i="3"/>
  <c r="J99" i="3"/>
  <c r="I99" i="3"/>
  <c r="K99" i="3" s="1"/>
  <c r="H98" i="3"/>
  <c r="C97" i="3"/>
  <c r="E97" i="3" s="1"/>
  <c r="A98" i="3"/>
  <c r="D97" i="3"/>
  <c r="B96" i="3"/>
  <c r="A93" i="2"/>
  <c r="C92" i="2"/>
  <c r="D92" i="2"/>
  <c r="B91" i="2"/>
  <c r="E86" i="2" l="1"/>
  <c r="G101" i="3"/>
  <c r="J100" i="3"/>
  <c r="I100" i="3"/>
  <c r="K100" i="3" s="1"/>
  <c r="H99" i="3"/>
  <c r="A99" i="3"/>
  <c r="C98" i="3"/>
  <c r="E98" i="3" s="1"/>
  <c r="D98" i="3"/>
  <c r="B97" i="3"/>
  <c r="B92" i="2"/>
  <c r="A94" i="2"/>
  <c r="D93" i="2"/>
  <c r="C93" i="2"/>
  <c r="E87" i="2" l="1"/>
  <c r="I101" i="3"/>
  <c r="K101" i="3" s="1"/>
  <c r="G102" i="3"/>
  <c r="J101" i="3"/>
  <c r="H100" i="3"/>
  <c r="B98" i="3"/>
  <c r="A100" i="3"/>
  <c r="D99" i="3"/>
  <c r="C99" i="3"/>
  <c r="E99" i="3" s="1"/>
  <c r="A95" i="2"/>
  <c r="D94" i="2"/>
  <c r="C94" i="2"/>
  <c r="B93" i="2"/>
  <c r="E88" i="2" l="1"/>
  <c r="G103" i="3"/>
  <c r="J102" i="3"/>
  <c r="I102" i="3"/>
  <c r="K102" i="3" s="1"/>
  <c r="H101" i="3"/>
  <c r="D100" i="3"/>
  <c r="C100" i="3"/>
  <c r="E100" i="3" s="1"/>
  <c r="A101" i="3"/>
  <c r="B99" i="3"/>
  <c r="B94" i="2"/>
  <c r="A96" i="2"/>
  <c r="D95" i="2"/>
  <c r="C95" i="2"/>
  <c r="E89" i="2" l="1"/>
  <c r="J103" i="3"/>
  <c r="I103" i="3"/>
  <c r="K103" i="3" s="1"/>
  <c r="G104" i="3"/>
  <c r="H102" i="3"/>
  <c r="A102" i="3"/>
  <c r="D101" i="3"/>
  <c r="C101" i="3"/>
  <c r="E101" i="3" s="1"/>
  <c r="B100" i="3"/>
  <c r="B95" i="2"/>
  <c r="A97" i="2"/>
  <c r="D96" i="2"/>
  <c r="C96" i="2"/>
  <c r="E90" i="2" l="1"/>
  <c r="G105" i="3"/>
  <c r="J104" i="3"/>
  <c r="I104" i="3"/>
  <c r="K104" i="3" s="1"/>
  <c r="H103" i="3"/>
  <c r="B101" i="3"/>
  <c r="A103" i="3"/>
  <c r="D102" i="3"/>
  <c r="C102" i="3"/>
  <c r="E102" i="3" s="1"/>
  <c r="B96" i="2"/>
  <c r="A98" i="2"/>
  <c r="D97" i="2"/>
  <c r="C97" i="2"/>
  <c r="E91" i="2" l="1"/>
  <c r="G106" i="3"/>
  <c r="J105" i="3"/>
  <c r="I105" i="3"/>
  <c r="K105" i="3" s="1"/>
  <c r="H104" i="3"/>
  <c r="B102" i="3"/>
  <c r="D103" i="3"/>
  <c r="A104" i="3"/>
  <c r="C103" i="3"/>
  <c r="E103" i="3" s="1"/>
  <c r="B97" i="2"/>
  <c r="A99" i="2"/>
  <c r="C98" i="2"/>
  <c r="D98" i="2"/>
  <c r="E92" i="2" l="1"/>
  <c r="I106" i="3"/>
  <c r="K106" i="3" s="1"/>
  <c r="J106" i="3"/>
  <c r="G107" i="3"/>
  <c r="H105" i="3"/>
  <c r="B103" i="3"/>
  <c r="D104" i="3"/>
  <c r="C104" i="3"/>
  <c r="E104" i="3" s="1"/>
  <c r="A105" i="3"/>
  <c r="A100" i="2"/>
  <c r="D99" i="2"/>
  <c r="C99" i="2"/>
  <c r="B98" i="2"/>
  <c r="E93" i="2" l="1"/>
  <c r="G108" i="3"/>
  <c r="J107" i="3"/>
  <c r="I107" i="3"/>
  <c r="K107" i="3" s="1"/>
  <c r="H106" i="3"/>
  <c r="B104" i="3"/>
  <c r="C105" i="3"/>
  <c r="E105" i="3" s="1"/>
  <c r="A106" i="3"/>
  <c r="D105" i="3"/>
  <c r="B99" i="2"/>
  <c r="A101" i="2"/>
  <c r="C100" i="2"/>
  <c r="D100" i="2"/>
  <c r="E94" i="2" l="1"/>
  <c r="G109" i="3"/>
  <c r="J108" i="3"/>
  <c r="I108" i="3"/>
  <c r="K108" i="3" s="1"/>
  <c r="H107" i="3"/>
  <c r="A107" i="3"/>
  <c r="C106" i="3"/>
  <c r="E106" i="3" s="1"/>
  <c r="D106" i="3"/>
  <c r="B105" i="3"/>
  <c r="A102" i="2"/>
  <c r="D101" i="2"/>
  <c r="C101" i="2"/>
  <c r="B100" i="2"/>
  <c r="E95" i="2" l="1"/>
  <c r="I109" i="3"/>
  <c r="K109" i="3" s="1"/>
  <c r="G110" i="3"/>
  <c r="J109" i="3"/>
  <c r="H108" i="3"/>
  <c r="B106" i="3"/>
  <c r="A108" i="3"/>
  <c r="D107" i="3"/>
  <c r="C107" i="3"/>
  <c r="E107" i="3" s="1"/>
  <c r="B101" i="2"/>
  <c r="A103" i="2"/>
  <c r="D102" i="2"/>
  <c r="C102" i="2"/>
  <c r="E96" i="2" l="1"/>
  <c r="G111" i="3"/>
  <c r="J110" i="3"/>
  <c r="I110" i="3"/>
  <c r="K110" i="3" s="1"/>
  <c r="H109" i="3"/>
  <c r="B107" i="3"/>
  <c r="D108" i="3"/>
  <c r="C108" i="3"/>
  <c r="E108" i="3" s="1"/>
  <c r="A109" i="3"/>
  <c r="B102" i="2"/>
  <c r="A104" i="2"/>
  <c r="D103" i="2"/>
  <c r="C103" i="2"/>
  <c r="E97" i="2" l="1"/>
  <c r="J111" i="3"/>
  <c r="G112" i="3"/>
  <c r="I111" i="3"/>
  <c r="K111" i="3" s="1"/>
  <c r="H110" i="3"/>
  <c r="A110" i="3"/>
  <c r="D109" i="3"/>
  <c r="C109" i="3"/>
  <c r="E109" i="3" s="1"/>
  <c r="B108" i="3"/>
  <c r="B103" i="2"/>
  <c r="A105" i="2"/>
  <c r="C104" i="2"/>
  <c r="D104" i="2"/>
  <c r="E98" i="2" l="1"/>
  <c r="G113" i="3"/>
  <c r="J112" i="3"/>
  <c r="I112" i="3"/>
  <c r="K112" i="3" s="1"/>
  <c r="H111" i="3"/>
  <c r="B109" i="3"/>
  <c r="A111" i="3"/>
  <c r="D110" i="3"/>
  <c r="C110" i="3"/>
  <c r="E110" i="3" s="1"/>
  <c r="A106" i="2"/>
  <c r="D105" i="2"/>
  <c r="C105" i="2"/>
  <c r="B104" i="2"/>
  <c r="E99" i="2" l="1"/>
  <c r="G114" i="3"/>
  <c r="J113" i="3"/>
  <c r="I113" i="3"/>
  <c r="K113" i="3" s="1"/>
  <c r="H112" i="3"/>
  <c r="B110" i="3"/>
  <c r="D111" i="3"/>
  <c r="A112" i="3"/>
  <c r="C111" i="3"/>
  <c r="E111" i="3" s="1"/>
  <c r="B105" i="2"/>
  <c r="A107" i="2"/>
  <c r="C106" i="2"/>
  <c r="D106" i="2"/>
  <c r="E100" i="2" l="1"/>
  <c r="I114" i="3"/>
  <c r="K114" i="3" s="1"/>
  <c r="J114" i="3"/>
  <c r="G115" i="3"/>
  <c r="H113" i="3"/>
  <c r="B111" i="3"/>
  <c r="D112" i="3"/>
  <c r="C112" i="3"/>
  <c r="E112" i="3" s="1"/>
  <c r="A113" i="3"/>
  <c r="A108" i="2"/>
  <c r="D107" i="2"/>
  <c r="C107" i="2"/>
  <c r="B106" i="2"/>
  <c r="E101" i="2" l="1"/>
  <c r="G116" i="3"/>
  <c r="J115" i="3"/>
  <c r="I115" i="3"/>
  <c r="K115" i="3" s="1"/>
  <c r="H114" i="3"/>
  <c r="C113" i="3"/>
  <c r="E113" i="3" s="1"/>
  <c r="A114" i="3"/>
  <c r="D113" i="3"/>
  <c r="B112" i="3"/>
  <c r="B107" i="2"/>
  <c r="A109" i="2"/>
  <c r="D108" i="2"/>
  <c r="C108" i="2"/>
  <c r="E102" i="2" l="1"/>
  <c r="G117" i="3"/>
  <c r="J116" i="3"/>
  <c r="I116" i="3"/>
  <c r="K116" i="3" s="1"/>
  <c r="H115" i="3"/>
  <c r="A115" i="3"/>
  <c r="C114" i="3"/>
  <c r="E114" i="3" s="1"/>
  <c r="D114" i="3"/>
  <c r="B113" i="3"/>
  <c r="B108" i="2"/>
  <c r="A110" i="2"/>
  <c r="D109" i="2"/>
  <c r="C109" i="2"/>
  <c r="E103" i="2" l="1"/>
  <c r="I117" i="3"/>
  <c r="K117" i="3" s="1"/>
  <c r="G118" i="3"/>
  <c r="J117" i="3"/>
  <c r="H116" i="3"/>
  <c r="B114" i="3"/>
  <c r="A116" i="3"/>
  <c r="D115" i="3"/>
  <c r="C115" i="3"/>
  <c r="E115" i="3" s="1"/>
  <c r="B109" i="2"/>
  <c r="A111" i="2"/>
  <c r="D110" i="2"/>
  <c r="C110" i="2"/>
  <c r="E104" i="2" l="1"/>
  <c r="G119" i="3"/>
  <c r="J118" i="3"/>
  <c r="I118" i="3"/>
  <c r="K118" i="3" s="1"/>
  <c r="H117" i="3"/>
  <c r="B115" i="3"/>
  <c r="D116" i="3"/>
  <c r="C116" i="3"/>
  <c r="E116" i="3" s="1"/>
  <c r="A117" i="3"/>
  <c r="B110" i="2"/>
  <c r="A112" i="2"/>
  <c r="D111" i="2"/>
  <c r="C111" i="2"/>
  <c r="E105" i="2" l="1"/>
  <c r="J119" i="3"/>
  <c r="I119" i="3"/>
  <c r="K119" i="3" s="1"/>
  <c r="G120" i="3"/>
  <c r="H118" i="3"/>
  <c r="B116" i="3"/>
  <c r="A118" i="3"/>
  <c r="D117" i="3"/>
  <c r="C117" i="3"/>
  <c r="E117" i="3" s="1"/>
  <c r="B111" i="2"/>
  <c r="A113" i="2"/>
  <c r="C112" i="2"/>
  <c r="D112" i="2"/>
  <c r="E106" i="2" l="1"/>
  <c r="G121" i="3"/>
  <c r="J120" i="3"/>
  <c r="I120" i="3"/>
  <c r="K120" i="3" s="1"/>
  <c r="H119" i="3"/>
  <c r="B117" i="3"/>
  <c r="A119" i="3"/>
  <c r="D118" i="3"/>
  <c r="C118" i="3"/>
  <c r="E118" i="3" s="1"/>
  <c r="A114" i="2"/>
  <c r="D113" i="2"/>
  <c r="C113" i="2"/>
  <c r="B112" i="2"/>
  <c r="E107" i="2" l="1"/>
  <c r="G122" i="3"/>
  <c r="J121" i="3"/>
  <c r="I121" i="3"/>
  <c r="K121" i="3" s="1"/>
  <c r="H120" i="3"/>
  <c r="B118" i="3"/>
  <c r="D119" i="3"/>
  <c r="A120" i="3"/>
  <c r="C119" i="3"/>
  <c r="E119" i="3" s="1"/>
  <c r="B113" i="2"/>
  <c r="A115" i="2"/>
  <c r="D114" i="2"/>
  <c r="C114" i="2"/>
  <c r="E108" i="2" l="1"/>
  <c r="I122" i="3"/>
  <c r="K122" i="3" s="1"/>
  <c r="J122" i="3"/>
  <c r="G123" i="3"/>
  <c r="H121" i="3"/>
  <c r="B119" i="3"/>
  <c r="D120" i="3"/>
  <c r="C120" i="3"/>
  <c r="E120" i="3" s="1"/>
  <c r="A121" i="3"/>
  <c r="B114" i="2"/>
  <c r="A116" i="2"/>
  <c r="D115" i="2"/>
  <c r="C115" i="2"/>
  <c r="E109" i="2" l="1"/>
  <c r="G124" i="3"/>
  <c r="J123" i="3"/>
  <c r="I123" i="3"/>
  <c r="K123" i="3" s="1"/>
  <c r="H122" i="3"/>
  <c r="C121" i="3"/>
  <c r="E121" i="3" s="1"/>
  <c r="A122" i="3"/>
  <c r="D121" i="3"/>
  <c r="B120" i="3"/>
  <c r="B115" i="2"/>
  <c r="A117" i="2"/>
  <c r="C116" i="2"/>
  <c r="D116" i="2"/>
  <c r="E110" i="2" l="1"/>
  <c r="G125" i="3"/>
  <c r="J124" i="3"/>
  <c r="I124" i="3"/>
  <c r="K124" i="3" s="1"/>
  <c r="H123" i="3"/>
  <c r="A123" i="3"/>
  <c r="C122" i="3"/>
  <c r="E122" i="3" s="1"/>
  <c r="D122" i="3"/>
  <c r="B121" i="3"/>
  <c r="A118" i="2"/>
  <c r="D117" i="2"/>
  <c r="C117" i="2"/>
  <c r="B116" i="2"/>
  <c r="E111" i="2" l="1"/>
  <c r="I125" i="3"/>
  <c r="K125" i="3" s="1"/>
  <c r="G126" i="3"/>
  <c r="J125" i="3"/>
  <c r="H124" i="3"/>
  <c r="B122" i="3"/>
  <c r="A124" i="3"/>
  <c r="D123" i="3"/>
  <c r="C123" i="3"/>
  <c r="E123" i="3" s="1"/>
  <c r="B117" i="2"/>
  <c r="A119" i="2"/>
  <c r="D118" i="2"/>
  <c r="C118" i="2"/>
  <c r="E112" i="2" l="1"/>
  <c r="G127" i="3"/>
  <c r="J126" i="3"/>
  <c r="I126" i="3"/>
  <c r="K126" i="3" s="1"/>
  <c r="H125" i="3"/>
  <c r="B123" i="3"/>
  <c r="D124" i="3"/>
  <c r="C124" i="3"/>
  <c r="E124" i="3" s="1"/>
  <c r="A125" i="3"/>
  <c r="B118" i="2"/>
  <c r="A120" i="2"/>
  <c r="D119" i="2"/>
  <c r="C119" i="2"/>
  <c r="E113" i="2" l="1"/>
  <c r="J127" i="3"/>
  <c r="G128" i="3"/>
  <c r="I127" i="3"/>
  <c r="K127" i="3" s="1"/>
  <c r="H126" i="3"/>
  <c r="B124" i="3"/>
  <c r="A126" i="3"/>
  <c r="D125" i="3"/>
  <c r="C125" i="3"/>
  <c r="E125" i="3" s="1"/>
  <c r="B119" i="2"/>
  <c r="A121" i="2"/>
  <c r="D120" i="2"/>
  <c r="C120" i="2"/>
  <c r="E114" i="2" l="1"/>
  <c r="G129" i="3"/>
  <c r="J128" i="3"/>
  <c r="I128" i="3"/>
  <c r="K128" i="3" s="1"/>
  <c r="H127" i="3"/>
  <c r="B125" i="3"/>
  <c r="A127" i="3"/>
  <c r="D126" i="3"/>
  <c r="C126" i="3"/>
  <c r="E126" i="3" s="1"/>
  <c r="B120" i="2"/>
  <c r="A122" i="2"/>
  <c r="D121" i="2"/>
  <c r="C121" i="2"/>
  <c r="E115" i="2" l="1"/>
  <c r="G130" i="3"/>
  <c r="J129" i="3"/>
  <c r="I129" i="3"/>
  <c r="K129" i="3" s="1"/>
  <c r="H128" i="3"/>
  <c r="B126" i="3"/>
  <c r="D127" i="3"/>
  <c r="A128" i="3"/>
  <c r="C127" i="3"/>
  <c r="E127" i="3" s="1"/>
  <c r="B121" i="2"/>
  <c r="A123" i="2"/>
  <c r="D122" i="2"/>
  <c r="C122" i="2"/>
  <c r="E116" i="2" l="1"/>
  <c r="I130" i="3"/>
  <c r="K130" i="3" s="1"/>
  <c r="J130" i="3"/>
  <c r="G131" i="3"/>
  <c r="H129" i="3"/>
  <c r="B127" i="3"/>
  <c r="D128" i="3"/>
  <c r="C128" i="3"/>
  <c r="E128" i="3" s="1"/>
  <c r="A129" i="3"/>
  <c r="B122" i="2"/>
  <c r="A124" i="2"/>
  <c r="D123" i="2"/>
  <c r="C123" i="2"/>
  <c r="E117" i="2" l="1"/>
  <c r="G132" i="3"/>
  <c r="J131" i="3"/>
  <c r="I131" i="3"/>
  <c r="K131" i="3" s="1"/>
  <c r="H130" i="3"/>
  <c r="C129" i="3"/>
  <c r="E129" i="3" s="1"/>
  <c r="A130" i="3"/>
  <c r="D129" i="3"/>
  <c r="B128" i="3"/>
  <c r="B123" i="2"/>
  <c r="A125" i="2"/>
  <c r="C124" i="2"/>
  <c r="D124" i="2"/>
  <c r="E118" i="2" l="1"/>
  <c r="G133" i="3"/>
  <c r="J132" i="3"/>
  <c r="I132" i="3"/>
  <c r="K132" i="3" s="1"/>
  <c r="H131" i="3"/>
  <c r="A131" i="3"/>
  <c r="C130" i="3"/>
  <c r="E130" i="3" s="1"/>
  <c r="D130" i="3"/>
  <c r="B129" i="3"/>
  <c r="A126" i="2"/>
  <c r="D125" i="2"/>
  <c r="C125" i="2"/>
  <c r="B124" i="2"/>
  <c r="E119" i="2" l="1"/>
  <c r="I133" i="3"/>
  <c r="K133" i="3" s="1"/>
  <c r="G134" i="3"/>
  <c r="J133" i="3"/>
  <c r="H132" i="3"/>
  <c r="B130" i="3"/>
  <c r="A132" i="3"/>
  <c r="C131" i="3"/>
  <c r="E131" i="3" s="1"/>
  <c r="D131" i="3"/>
  <c r="B125" i="2"/>
  <c r="A127" i="2"/>
  <c r="D126" i="2"/>
  <c r="C126" i="2"/>
  <c r="E120" i="2" l="1"/>
  <c r="G135" i="3"/>
  <c r="J134" i="3"/>
  <c r="I134" i="3"/>
  <c r="K134" i="3" s="1"/>
  <c r="H133" i="3"/>
  <c r="B131" i="3"/>
  <c r="D132" i="3"/>
  <c r="C132" i="3"/>
  <c r="E132" i="3" s="1"/>
  <c r="A133" i="3"/>
  <c r="B126" i="2"/>
  <c r="A128" i="2"/>
  <c r="D127" i="2"/>
  <c r="C127" i="2"/>
  <c r="E121" i="2" l="1"/>
  <c r="J135" i="3"/>
  <c r="J136" i="3" s="1"/>
  <c r="C11" i="3" s="1"/>
  <c r="I135" i="3"/>
  <c r="H134" i="3"/>
  <c r="A134" i="3"/>
  <c r="D133" i="3"/>
  <c r="C133" i="3"/>
  <c r="E133" i="3" s="1"/>
  <c r="B132" i="3"/>
  <c r="B127" i="2"/>
  <c r="A129" i="2"/>
  <c r="D128" i="2"/>
  <c r="C128" i="2"/>
  <c r="E122" i="2" l="1"/>
  <c r="K135" i="3"/>
  <c r="I136" i="3"/>
  <c r="H135" i="3"/>
  <c r="H136" i="3" s="1"/>
  <c r="C12" i="3" s="1"/>
  <c r="B133" i="3"/>
  <c r="A135" i="3"/>
  <c r="D134" i="3"/>
  <c r="C134" i="3"/>
  <c r="E134" i="3" s="1"/>
  <c r="B128" i="2"/>
  <c r="D129" i="2"/>
  <c r="D130" i="2" s="1"/>
  <c r="C129" i="2"/>
  <c r="E123" i="2" l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119" i="2"/>
  <c r="G119" i="2" s="1"/>
  <c r="F120" i="2"/>
  <c r="G120" i="2" s="1"/>
  <c r="F121" i="2"/>
  <c r="G121" i="2" s="1"/>
  <c r="F122" i="2"/>
  <c r="G122" i="2" s="1"/>
  <c r="F123" i="2"/>
  <c r="F124" i="2"/>
  <c r="F125" i="2"/>
  <c r="F126" i="2"/>
  <c r="F127" i="2"/>
  <c r="F128" i="2"/>
  <c r="F129" i="2"/>
  <c r="F10" i="2"/>
  <c r="G10" i="2" s="1"/>
  <c r="D135" i="3"/>
  <c r="D136" i="3" s="1"/>
  <c r="B11" i="3" s="1"/>
  <c r="D11" i="3" s="1"/>
  <c r="C135" i="3"/>
  <c r="B134" i="3"/>
  <c r="B129" i="2"/>
  <c r="G123" i="2" l="1"/>
  <c r="E124" i="2"/>
  <c r="E135" i="3"/>
  <c r="E136" i="3" s="1"/>
  <c r="C136" i="3"/>
  <c r="B135" i="3"/>
  <c r="B136" i="3" s="1"/>
  <c r="B12" i="3" s="1"/>
  <c r="D12" i="3" s="1"/>
  <c r="G124" i="2" l="1"/>
  <c r="E125" i="2"/>
  <c r="G125" i="2" l="1"/>
  <c r="E126" i="2"/>
  <c r="G126" i="2" l="1"/>
  <c r="E127" i="2"/>
  <c r="G127" i="2" l="1"/>
  <c r="E128" i="2"/>
  <c r="G128" i="2" l="1"/>
  <c r="E129" i="2"/>
  <c r="G129" i="2" s="1"/>
</calcChain>
</file>

<file path=xl/sharedStrings.xml><?xml version="1.0" encoding="utf-8"?>
<sst xmlns="http://schemas.openxmlformats.org/spreadsheetml/2006/main" count="39" uniqueCount="25">
  <si>
    <t>Interest</t>
  </si>
  <si>
    <t>Principal</t>
  </si>
  <si>
    <t>Term (months)</t>
  </si>
  <si>
    <t>Payment #</t>
  </si>
  <si>
    <t>Daily Rate</t>
  </si>
  <si>
    <t>Payment Interest</t>
  </si>
  <si>
    <t>Payment Principal</t>
  </si>
  <si>
    <t>Payment Amount</t>
  </si>
  <si>
    <t>Remaining Principal</t>
  </si>
  <si>
    <r>
      <t xml:space="preserve">Copyright </t>
    </r>
    <r>
      <rPr>
        <sz val="11"/>
        <color theme="1"/>
        <rFont val="Calibri"/>
        <family val="2"/>
      </rPr>
      <t>©</t>
    </r>
    <r>
      <rPr>
        <sz val="11"/>
        <color theme="1"/>
        <rFont val="Calibri"/>
        <family val="2"/>
        <scheme val="minor"/>
      </rPr>
      <t xml:space="preserve"> Audit Detective, LLC 2021</t>
    </r>
  </si>
  <si>
    <t>IRS adjusts interest quarterly. Under the Internal Revenue Code, the rate of interest is determined on a quarterly basis. For taxpayers other than corporations, the overpayment and underpayment rate is the federal short-term rate plus 3 percentage points.  Corporate rates vary by size.</t>
  </si>
  <si>
    <t>Max 120</t>
  </si>
  <si>
    <t>Term Comparison</t>
  </si>
  <si>
    <t>Total Interest Paid:</t>
  </si>
  <si>
    <t>Term 2</t>
  </si>
  <si>
    <t>Term 1</t>
  </si>
  <si>
    <t>First Term (months)</t>
  </si>
  <si>
    <t>Second Term (months)</t>
  </si>
  <si>
    <t>Total Paid:</t>
  </si>
  <si>
    <t>Totals</t>
  </si>
  <si>
    <t>Difference</t>
  </si>
  <si>
    <t>Monthly Pmt:</t>
  </si>
  <si>
    <t>Max is 120</t>
  </si>
  <si>
    <t>Remaining Interest</t>
  </si>
  <si>
    <t>Total Remaining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</si>
</sst>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%"/>
    <numFmt numFmtId="165" formatCode="&quot;$&quot;#,##0.00"/>
    <numFmt numFmtId="166" formatCode="0.00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/>
    <xf numFmtId="8" fontId="0" fillId="0" borderId="0" xfId="0" applyNumberFormat="1"/>
    <xf numFmtId="1" fontId="0" fillId="0" borderId="0" xfId="0" applyNumberFormat="1"/>
    <xf numFmtId="166" fontId="0" fillId="0" borderId="0" xfId="0" applyNumberFormat="1" applyProtection="1">
      <protection hidden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 applyAlignment="1">
      <alignment horizontal="right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FD0F5-01FB-4095-85A0-0646828E179D}">
  <sheetPr codeName="Sheet2"/>
  <dimension ref="A1:J130"/>
  <sheetViews>
    <sheetView tabSelected="1" workbookViewId="0">
      <selection activeCell="D75" sqref="D75"/>
    </sheetView>
  </sheetViews>
  <sheetFormatPr defaultColWidth="95.7109375" defaultRowHeight="15" x14ac:dyDescent="0.25"/>
  <cols>
    <col min="1" max="1" width="14.28515625" bestFit="1" customWidth="1"/>
    <col min="2" max="2" width="16" customWidth="1"/>
    <col min="3" max="3" width="15.85546875" customWidth="1"/>
    <col min="4" max="4" width="15.140625" customWidth="1"/>
    <col min="5" max="5" width="16.140625" customWidth="1"/>
    <col min="6" max="6" width="16.85546875" customWidth="1"/>
    <col min="7" max="7" width="19.140625" customWidth="1"/>
  </cols>
  <sheetData>
    <row r="1" spans="1:10" x14ac:dyDescent="0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11" t="s">
        <v>0</v>
      </c>
      <c r="B2" s="1">
        <v>0.03</v>
      </c>
      <c r="C2" s="21" t="s">
        <v>10</v>
      </c>
      <c r="D2" s="21"/>
      <c r="E2" s="21"/>
      <c r="F2" s="21"/>
    </row>
    <row r="3" spans="1:10" ht="15" customHeight="1" x14ac:dyDescent="0.25">
      <c r="A3" s="11" t="s">
        <v>1</v>
      </c>
      <c r="B3" s="2">
        <v>125000</v>
      </c>
      <c r="C3" s="21"/>
      <c r="D3" s="21"/>
      <c r="E3" s="21"/>
      <c r="F3" s="21"/>
    </row>
    <row r="4" spans="1:10" x14ac:dyDescent="0.25">
      <c r="A4" s="16" t="s">
        <v>2</v>
      </c>
      <c r="B4" s="19">
        <v>96</v>
      </c>
      <c r="C4" s="21"/>
      <c r="D4" s="21"/>
      <c r="E4" s="21"/>
      <c r="F4" s="21"/>
    </row>
    <row r="5" spans="1:10" ht="28.5" customHeight="1" x14ac:dyDescent="0.25">
      <c r="C5" s="21"/>
      <c r="D5" s="21"/>
      <c r="E5" s="21"/>
      <c r="F5" s="21"/>
    </row>
    <row r="6" spans="1:10" ht="18.75" x14ac:dyDescent="0.3">
      <c r="A6" s="11" t="s">
        <v>22</v>
      </c>
      <c r="B6" s="22" t="str">
        <f>IF(term&gt;120,"MAXIMUM TERM IS 120","")</f>
        <v/>
      </c>
      <c r="C6" s="22"/>
      <c r="D6" s="22"/>
      <c r="E6" s="22"/>
    </row>
    <row r="7" spans="1:10" ht="18.75" hidden="1" x14ac:dyDescent="0.3">
      <c r="A7" s="11" t="s">
        <v>4</v>
      </c>
      <c r="B7" s="5">
        <f>((1 + (interest/ 360))^30) - 1</f>
        <v>2.503023184194042E-3</v>
      </c>
      <c r="C7" s="9"/>
      <c r="D7" s="9"/>
      <c r="E7" s="9"/>
    </row>
    <row r="9" spans="1:10" ht="30" x14ac:dyDescent="0.25">
      <c r="A9" s="12" t="s">
        <v>3</v>
      </c>
      <c r="B9" s="12" t="s">
        <v>7</v>
      </c>
      <c r="C9" s="12" t="s">
        <v>6</v>
      </c>
      <c r="D9" s="12" t="s">
        <v>5</v>
      </c>
      <c r="E9" s="12" t="s">
        <v>8</v>
      </c>
      <c r="F9" s="12" t="s">
        <v>23</v>
      </c>
      <c r="G9" s="12" t="s">
        <v>24</v>
      </c>
    </row>
    <row r="10" spans="1:10" x14ac:dyDescent="0.25">
      <c r="A10">
        <f>IF(principal&gt;0,1,"")</f>
        <v>1</v>
      </c>
      <c r="B10" s="3">
        <f>IFERROR(C10+D10,"")</f>
        <v>1466.4024747344165</v>
      </c>
      <c r="C10" s="3">
        <f t="shared" ref="C10:C41" si="0">IFERROR((PPMT(((1 + (interest / 360))^30) - 1,A10,term,principal))*-1,"")</f>
        <v>1153.5245767101612</v>
      </c>
      <c r="D10" s="3">
        <f t="shared" ref="D10:D41" si="1">IFERROR((IPMT(((1 + (interest / 360))^30) - 1,A10,term,principal))*-1,"")</f>
        <v>312.87789802425527</v>
      </c>
      <c r="E10" s="3">
        <f>IFERROR(principal-C17,"")</f>
        <v>123826.11193077394</v>
      </c>
      <c r="F10" s="3">
        <f>totalint -D10</f>
        <v>15461.759676479744</v>
      </c>
      <c r="G10" s="3">
        <f>IF(ISNUMBER(A10),E10+F10,"")</f>
        <v>139287.87160725368</v>
      </c>
    </row>
    <row r="11" spans="1:10" x14ac:dyDescent="0.25">
      <c r="A11">
        <f t="shared" ref="A11:A42" si="2">IFERROR(IF((A10+1)&lt;=term,A10+1,""),"")</f>
        <v>2</v>
      </c>
      <c r="B11" s="3">
        <f t="shared" ref="B11:B74" si="3">IFERROR(C11+D11,"")</f>
        <v>1466.4024747344165</v>
      </c>
      <c r="C11" s="3">
        <f t="shared" si="0"/>
        <v>1156.4118754692045</v>
      </c>
      <c r="D11" s="3">
        <f t="shared" si="1"/>
        <v>309.9905992652121</v>
      </c>
      <c r="E11" s="3">
        <f t="shared" ref="E11:E73" si="4">IFERROR(ROUND(E10-C11, 2),"")</f>
        <v>122669.7</v>
      </c>
      <c r="F11" s="3">
        <f>IF(ISNUMBER(A11),totalint-(SUM($D$10:D11)),"")</f>
        <v>15151.769077214531</v>
      </c>
      <c r="G11" s="3">
        <f>IF(ISNUMBER(A11),E11+F11,"")</f>
        <v>137821.46907721454</v>
      </c>
    </row>
    <row r="12" spans="1:10" x14ac:dyDescent="0.25">
      <c r="A12">
        <f t="shared" si="2"/>
        <v>3</v>
      </c>
      <c r="B12" s="3">
        <f t="shared" si="3"/>
        <v>1466.4024747344165</v>
      </c>
      <c r="C12" s="3">
        <f t="shared" si="0"/>
        <v>1159.3064012039813</v>
      </c>
      <c r="D12" s="3">
        <f t="shared" si="1"/>
        <v>307.09607353043532</v>
      </c>
      <c r="E12" s="3">
        <f t="shared" si="4"/>
        <v>121510.39</v>
      </c>
      <c r="F12" s="3">
        <f>IF(ISNUMBER(A12),totalint-(SUM($D$10:D12)),"")</f>
        <v>14844.673003684096</v>
      </c>
      <c r="G12" s="3">
        <f t="shared" ref="G12:G75" si="5">IF(ISNUMBER(A12),E12+F12,"")</f>
        <v>136355.0630036841</v>
      </c>
    </row>
    <row r="13" spans="1:10" x14ac:dyDescent="0.25">
      <c r="A13">
        <f t="shared" si="2"/>
        <v>4</v>
      </c>
      <c r="B13" s="3">
        <f t="shared" si="3"/>
        <v>1466.4024747344167</v>
      </c>
      <c r="C13" s="3">
        <f t="shared" si="0"/>
        <v>1162.2081720037795</v>
      </c>
      <c r="D13" s="3">
        <f t="shared" si="1"/>
        <v>304.19430273063722</v>
      </c>
      <c r="E13" s="3">
        <f t="shared" si="4"/>
        <v>120348.18</v>
      </c>
      <c r="F13" s="3">
        <f>IF(ISNUMBER(A13),totalint-(SUM($D$10:D13)),"")</f>
        <v>14540.478700953459</v>
      </c>
      <c r="G13" s="3">
        <f t="shared" si="5"/>
        <v>134888.65870095344</v>
      </c>
    </row>
    <row r="14" spans="1:10" x14ac:dyDescent="0.25">
      <c r="A14">
        <f t="shared" si="2"/>
        <v>5</v>
      </c>
      <c r="B14" s="3">
        <f t="shared" si="3"/>
        <v>1466.4024747344165</v>
      </c>
      <c r="C14" s="3">
        <f t="shared" si="0"/>
        <v>1165.1172060031645</v>
      </c>
      <c r="D14" s="3">
        <f t="shared" si="1"/>
        <v>301.28526873125202</v>
      </c>
      <c r="E14" s="3">
        <f t="shared" si="4"/>
        <v>119183.06</v>
      </c>
      <c r="F14" s="3">
        <f>IF(ISNUMBER(A14),totalint-(SUM($D$10:D14)),"")</f>
        <v>14239.193432222208</v>
      </c>
      <c r="G14" s="3">
        <f t="shared" si="5"/>
        <v>133422.25343222221</v>
      </c>
    </row>
    <row r="15" spans="1:10" x14ac:dyDescent="0.25">
      <c r="A15">
        <f t="shared" si="2"/>
        <v>6</v>
      </c>
      <c r="B15" s="3">
        <f t="shared" si="3"/>
        <v>1466.4024747344165</v>
      </c>
      <c r="C15" s="3">
        <f t="shared" si="0"/>
        <v>1168.0335213820938</v>
      </c>
      <c r="D15" s="3">
        <f t="shared" si="1"/>
        <v>298.36895335232265</v>
      </c>
      <c r="E15" s="3">
        <f t="shared" si="4"/>
        <v>118015.03</v>
      </c>
      <c r="F15" s="3">
        <f>IF(ISNUMBER(A15),totalint-(SUM($D$10:D15)),"")</f>
        <v>13940.824478869885</v>
      </c>
      <c r="G15" s="3">
        <f t="shared" si="5"/>
        <v>131955.85447886988</v>
      </c>
    </row>
    <row r="16" spans="1:10" x14ac:dyDescent="0.25">
      <c r="A16">
        <f t="shared" si="2"/>
        <v>7</v>
      </c>
      <c r="B16" s="3">
        <f t="shared" si="3"/>
        <v>1466.4024747344165</v>
      </c>
      <c r="C16" s="3">
        <f t="shared" si="0"/>
        <v>1170.9571363660291</v>
      </c>
      <c r="D16" s="3">
        <f t="shared" si="1"/>
        <v>295.44533836838747</v>
      </c>
      <c r="E16" s="3">
        <f t="shared" si="4"/>
        <v>116844.07</v>
      </c>
      <c r="F16" s="3">
        <f>IF(ISNUMBER(A16),totalint-(SUM($D$10:D16)),"")</f>
        <v>13645.379140501496</v>
      </c>
      <c r="G16" s="3">
        <f t="shared" si="5"/>
        <v>130489.4491405015</v>
      </c>
    </row>
    <row r="17" spans="1:7" x14ac:dyDescent="0.25">
      <c r="A17">
        <f t="shared" si="2"/>
        <v>8</v>
      </c>
      <c r="B17" s="3">
        <f t="shared" si="3"/>
        <v>1466.4024747344165</v>
      </c>
      <c r="C17" s="3">
        <f t="shared" si="0"/>
        <v>1173.8880692260507</v>
      </c>
      <c r="D17" s="3">
        <f t="shared" si="1"/>
        <v>292.51440550836583</v>
      </c>
      <c r="E17" s="3">
        <f t="shared" si="4"/>
        <v>115670.18</v>
      </c>
      <c r="F17" s="3">
        <f>IF(ISNUMBER(A17),totalint-(SUM($D$10:D17)),"")</f>
        <v>13352.864734993131</v>
      </c>
      <c r="G17" s="3">
        <f t="shared" si="5"/>
        <v>129023.04473499312</v>
      </c>
    </row>
    <row r="18" spans="1:7" x14ac:dyDescent="0.25">
      <c r="A18">
        <f t="shared" si="2"/>
        <v>9</v>
      </c>
      <c r="B18" s="3">
        <f t="shared" si="3"/>
        <v>1466.4024747344165</v>
      </c>
      <c r="C18" s="3">
        <f t="shared" si="0"/>
        <v>1176.8263382789721</v>
      </c>
      <c r="D18" s="3">
        <f t="shared" si="1"/>
        <v>289.57613645544427</v>
      </c>
      <c r="E18" s="3">
        <f t="shared" si="4"/>
        <v>114493.35</v>
      </c>
      <c r="F18" s="3">
        <f>IF(ISNUMBER(A18),totalint-(SUM($D$10:D18)),"")</f>
        <v>13063.288598537687</v>
      </c>
      <c r="G18" s="3">
        <f t="shared" si="5"/>
        <v>127556.6385985377</v>
      </c>
    </row>
    <row r="19" spans="1:7" x14ac:dyDescent="0.25">
      <c r="A19">
        <f t="shared" si="2"/>
        <v>10</v>
      </c>
      <c r="B19" s="3">
        <f t="shared" si="3"/>
        <v>1466.4024747344165</v>
      </c>
      <c r="C19" s="3">
        <f t="shared" si="0"/>
        <v>1179.7719618874546</v>
      </c>
      <c r="D19" s="3">
        <f t="shared" si="1"/>
        <v>286.63051284696184</v>
      </c>
      <c r="E19" s="3">
        <f t="shared" si="4"/>
        <v>113313.58</v>
      </c>
      <c r="F19" s="3">
        <f>IF(ISNUMBER(A19),totalint-(SUM($D$10:D19)),"")</f>
        <v>12776.658085690724</v>
      </c>
      <c r="G19" s="3">
        <f t="shared" si="5"/>
        <v>126090.23808569073</v>
      </c>
    </row>
    <row r="20" spans="1:7" x14ac:dyDescent="0.25">
      <c r="A20">
        <f t="shared" si="2"/>
        <v>11</v>
      </c>
      <c r="B20" s="3">
        <f t="shared" si="3"/>
        <v>1466.4024747344165</v>
      </c>
      <c r="C20" s="3">
        <f t="shared" si="0"/>
        <v>1182.7249584601211</v>
      </c>
      <c r="D20" s="3">
        <f t="shared" si="1"/>
        <v>283.67751627429539</v>
      </c>
      <c r="E20" s="3">
        <f t="shared" si="4"/>
        <v>112130.86</v>
      </c>
      <c r="F20" s="3">
        <f>IF(ISNUMBER(A20),totalint-(SUM($D$10:D20)),"")</f>
        <v>12492.98056941643</v>
      </c>
      <c r="G20" s="3">
        <f t="shared" si="5"/>
        <v>124623.84056941642</v>
      </c>
    </row>
    <row r="21" spans="1:7" x14ac:dyDescent="0.25">
      <c r="A21">
        <f t="shared" si="2"/>
        <v>12</v>
      </c>
      <c r="B21" s="3">
        <f t="shared" si="3"/>
        <v>1466.4024747344165</v>
      </c>
      <c r="C21" s="3">
        <f t="shared" si="0"/>
        <v>1185.6853464516716</v>
      </c>
      <c r="D21" s="3">
        <f t="shared" si="1"/>
        <v>280.7171282827448</v>
      </c>
      <c r="E21" s="3">
        <f t="shared" si="4"/>
        <v>110945.17</v>
      </c>
      <c r="F21" s="3">
        <f>IF(ISNUMBER(A21),totalint-(SUM($D$10:D21)),"")</f>
        <v>12212.263441133684</v>
      </c>
      <c r="G21" s="3">
        <f t="shared" si="5"/>
        <v>123157.43344113367</v>
      </c>
    </row>
    <row r="22" spans="1:7" x14ac:dyDescent="0.25">
      <c r="A22">
        <f t="shared" si="2"/>
        <v>13</v>
      </c>
      <c r="B22" s="3">
        <f t="shared" si="3"/>
        <v>1466.4024747344165</v>
      </c>
      <c r="C22" s="3">
        <f t="shared" si="0"/>
        <v>1188.6531443629995</v>
      </c>
      <c r="D22" s="3">
        <f t="shared" si="1"/>
        <v>277.74933037141716</v>
      </c>
      <c r="E22" s="3">
        <f t="shared" si="4"/>
        <v>109756.52</v>
      </c>
      <c r="F22" s="3">
        <f>IF(ISNUMBER(A22),totalint-(SUM($D$10:D22)),"")</f>
        <v>11934.514110762268</v>
      </c>
      <c r="G22" s="3">
        <f t="shared" si="5"/>
        <v>121691.03411076227</v>
      </c>
    </row>
    <row r="23" spans="1:7" x14ac:dyDescent="0.25">
      <c r="A23">
        <f t="shared" si="2"/>
        <v>14</v>
      </c>
      <c r="B23" s="3">
        <f t="shared" si="3"/>
        <v>1466.4024747344165</v>
      </c>
      <c r="C23" s="3">
        <f t="shared" si="0"/>
        <v>1191.6283707413052</v>
      </c>
      <c r="D23" s="3">
        <f t="shared" si="1"/>
        <v>274.7741039931114</v>
      </c>
      <c r="E23" s="3">
        <f t="shared" si="4"/>
        <v>108564.89</v>
      </c>
      <c r="F23" s="3">
        <f>IF(ISNUMBER(A23),totalint-(SUM($D$10:D23)),"")</f>
        <v>11659.740006769156</v>
      </c>
      <c r="G23" s="3">
        <f t="shared" si="5"/>
        <v>120224.63000676915</v>
      </c>
    </row>
    <row r="24" spans="1:7" x14ac:dyDescent="0.25">
      <c r="A24">
        <f t="shared" si="2"/>
        <v>15</v>
      </c>
      <c r="B24" s="3">
        <f t="shared" si="3"/>
        <v>1466.4024747344165</v>
      </c>
      <c r="C24" s="3">
        <f t="shared" si="0"/>
        <v>1194.6110441802141</v>
      </c>
      <c r="D24" s="3">
        <f t="shared" si="1"/>
        <v>271.79143055420252</v>
      </c>
      <c r="E24" s="3">
        <f t="shared" si="4"/>
        <v>107370.28</v>
      </c>
      <c r="F24" s="3">
        <f>IF(ISNUMBER(A24),totalint-(SUM($D$10:D24)),"")</f>
        <v>11387.948576214952</v>
      </c>
      <c r="G24" s="3">
        <f t="shared" si="5"/>
        <v>118758.22857621495</v>
      </c>
    </row>
    <row r="25" spans="1:7" x14ac:dyDescent="0.25">
      <c r="A25">
        <f t="shared" si="2"/>
        <v>16</v>
      </c>
      <c r="B25" s="3">
        <f t="shared" si="3"/>
        <v>1466.4024747344165</v>
      </c>
      <c r="C25" s="3">
        <f t="shared" si="0"/>
        <v>1197.6011833198913</v>
      </c>
      <c r="D25" s="3">
        <f t="shared" si="1"/>
        <v>268.80129141452522</v>
      </c>
      <c r="E25" s="3">
        <f t="shared" si="4"/>
        <v>106172.68</v>
      </c>
      <c r="F25" s="3">
        <f>IF(ISNUMBER(A25),totalint-(SUM($D$10:D25)),"")</f>
        <v>11119.147284800427</v>
      </c>
      <c r="G25" s="3">
        <f t="shared" si="5"/>
        <v>117291.82728480041</v>
      </c>
    </row>
    <row r="26" spans="1:7" x14ac:dyDescent="0.25">
      <c r="A26">
        <f t="shared" si="2"/>
        <v>17</v>
      </c>
      <c r="B26" s="3">
        <f t="shared" si="3"/>
        <v>1466.4024747344165</v>
      </c>
      <c r="C26" s="3">
        <f t="shared" si="0"/>
        <v>1200.5988068471593</v>
      </c>
      <c r="D26" s="3">
        <f t="shared" si="1"/>
        <v>265.80366788725729</v>
      </c>
      <c r="E26" s="3">
        <f t="shared" si="4"/>
        <v>104972.08</v>
      </c>
      <c r="F26" s="3">
        <f>IF(ISNUMBER(A26),totalint-(SUM($D$10:D26)),"")</f>
        <v>10853.343616913171</v>
      </c>
      <c r="G26" s="3">
        <f t="shared" si="5"/>
        <v>115825.42361691318</v>
      </c>
    </row>
    <row r="27" spans="1:7" x14ac:dyDescent="0.25">
      <c r="A27">
        <f t="shared" si="2"/>
        <v>18</v>
      </c>
      <c r="B27" s="3">
        <f t="shared" si="3"/>
        <v>1466.4024747344165</v>
      </c>
      <c r="C27" s="3">
        <f t="shared" si="0"/>
        <v>1203.6039334956133</v>
      </c>
      <c r="D27" s="3">
        <f t="shared" si="1"/>
        <v>262.79854123880318</v>
      </c>
      <c r="E27" s="3">
        <f t="shared" si="4"/>
        <v>103768.48</v>
      </c>
      <c r="F27" s="3">
        <f>IF(ISNUMBER(A27),totalint-(SUM($D$10:D27)),"")</f>
        <v>10590.545075674367</v>
      </c>
      <c r="G27" s="3">
        <f t="shared" si="5"/>
        <v>114359.02507567436</v>
      </c>
    </row>
    <row r="28" spans="1:7" x14ac:dyDescent="0.25">
      <c r="A28">
        <f t="shared" si="2"/>
        <v>19</v>
      </c>
      <c r="B28" s="3">
        <f t="shared" si="3"/>
        <v>1466.4024747344167</v>
      </c>
      <c r="C28" s="3">
        <f t="shared" si="0"/>
        <v>1206.6165820457402</v>
      </c>
      <c r="D28" s="3">
        <f t="shared" si="1"/>
        <v>259.78589268867648</v>
      </c>
      <c r="E28" s="3">
        <f t="shared" si="4"/>
        <v>102561.86</v>
      </c>
      <c r="F28" s="3">
        <f>IF(ISNUMBER(A28),totalint-(SUM($D$10:D28)),"")</f>
        <v>10330.75918298569</v>
      </c>
      <c r="G28" s="3">
        <f t="shared" si="5"/>
        <v>112892.61918298568</v>
      </c>
    </row>
    <row r="29" spans="1:7" x14ac:dyDescent="0.25">
      <c r="A29">
        <f t="shared" si="2"/>
        <v>20</v>
      </c>
      <c r="B29" s="3">
        <f t="shared" si="3"/>
        <v>1466.4024747344165</v>
      </c>
      <c r="C29" s="3">
        <f t="shared" si="0"/>
        <v>1209.6367713250334</v>
      </c>
      <c r="D29" s="3">
        <f t="shared" si="1"/>
        <v>256.76570340938304</v>
      </c>
      <c r="E29" s="3">
        <f t="shared" si="4"/>
        <v>101352.22</v>
      </c>
      <c r="F29" s="3">
        <f>IF(ISNUMBER(A29),totalint-(SUM($D$10:D29)),"")</f>
        <v>10073.993479576307</v>
      </c>
      <c r="G29" s="3">
        <f t="shared" si="5"/>
        <v>111426.21347957631</v>
      </c>
    </row>
    <row r="30" spans="1:7" x14ac:dyDescent="0.25">
      <c r="A30">
        <f t="shared" si="2"/>
        <v>21</v>
      </c>
      <c r="B30" s="3">
        <f t="shared" si="3"/>
        <v>1466.4024747344165</v>
      </c>
      <c r="C30" s="3">
        <f t="shared" si="0"/>
        <v>1212.6645202081136</v>
      </c>
      <c r="D30" s="3">
        <f t="shared" si="1"/>
        <v>253.73795452630287</v>
      </c>
      <c r="E30" s="3">
        <f t="shared" si="4"/>
        <v>100139.56</v>
      </c>
      <c r="F30" s="3">
        <f>IF(ISNUMBER(A30),totalint-(SUM($D$10:D30)),"")</f>
        <v>9820.2555250500045</v>
      </c>
      <c r="G30" s="3">
        <f t="shared" si="5"/>
        <v>109959.81552505</v>
      </c>
    </row>
    <row r="31" spans="1:7" x14ac:dyDescent="0.25">
      <c r="A31">
        <f t="shared" si="2"/>
        <v>22</v>
      </c>
      <c r="B31" s="3">
        <f t="shared" si="3"/>
        <v>1466.4024747344165</v>
      </c>
      <c r="C31" s="3">
        <f t="shared" si="0"/>
        <v>1215.6998476168442</v>
      </c>
      <c r="D31" s="3">
        <f t="shared" si="1"/>
        <v>250.70262711757238</v>
      </c>
      <c r="E31" s="3">
        <f t="shared" si="4"/>
        <v>98923.86</v>
      </c>
      <c r="F31" s="3">
        <f>IF(ISNUMBER(A31),totalint-(SUM($D$10:D31)),"")</f>
        <v>9569.5528979324317</v>
      </c>
      <c r="G31" s="3">
        <f t="shared" si="5"/>
        <v>108493.41289793243</v>
      </c>
    </row>
    <row r="32" spans="1:7" x14ac:dyDescent="0.25">
      <c r="A32">
        <f t="shared" si="2"/>
        <v>23</v>
      </c>
      <c r="B32" s="3">
        <f t="shared" si="3"/>
        <v>1466.4024747344165</v>
      </c>
      <c r="C32" s="3">
        <f t="shared" si="0"/>
        <v>1218.7427725204502</v>
      </c>
      <c r="D32" s="3">
        <f t="shared" si="1"/>
        <v>247.65970221396628</v>
      </c>
      <c r="E32" s="3">
        <f t="shared" si="4"/>
        <v>97705.12</v>
      </c>
      <c r="F32" s="3">
        <f>IF(ISNUMBER(A32),totalint-(SUM($D$10:D32)),"")</f>
        <v>9321.893195718465</v>
      </c>
      <c r="G32" s="3">
        <f t="shared" si="5"/>
        <v>107027.01319571846</v>
      </c>
    </row>
    <row r="33" spans="1:7" x14ac:dyDescent="0.25">
      <c r="A33">
        <f t="shared" si="2"/>
        <v>24</v>
      </c>
      <c r="B33" s="3">
        <f t="shared" si="3"/>
        <v>1466.4024747344165</v>
      </c>
      <c r="C33" s="3">
        <f t="shared" si="0"/>
        <v>1221.7933139356378</v>
      </c>
      <c r="D33" s="3">
        <f t="shared" si="1"/>
        <v>244.60916079877867</v>
      </c>
      <c r="E33" s="3">
        <f t="shared" si="4"/>
        <v>96483.33</v>
      </c>
      <c r="F33" s="3">
        <f>IF(ISNUMBER(A33),totalint-(SUM($D$10:D33)),"")</f>
        <v>9077.2840349196867</v>
      </c>
      <c r="G33" s="3">
        <f t="shared" si="5"/>
        <v>105560.61403491969</v>
      </c>
    </row>
    <row r="34" spans="1:7" x14ac:dyDescent="0.25">
      <c r="A34">
        <f t="shared" si="2"/>
        <v>25</v>
      </c>
      <c r="B34" s="3">
        <f t="shared" si="3"/>
        <v>1466.4024747344165</v>
      </c>
      <c r="C34" s="3">
        <f t="shared" si="0"/>
        <v>1224.8514909267121</v>
      </c>
      <c r="D34" s="3">
        <f t="shared" si="1"/>
        <v>241.55098380770448</v>
      </c>
      <c r="E34" s="3">
        <f t="shared" si="4"/>
        <v>95258.48</v>
      </c>
      <c r="F34" s="3">
        <f>IF(ISNUMBER(A34),totalint-(SUM($D$10:D34)),"")</f>
        <v>8835.7330511119835</v>
      </c>
      <c r="G34" s="3">
        <f t="shared" si="5"/>
        <v>104094.21305111198</v>
      </c>
    </row>
    <row r="35" spans="1:7" x14ac:dyDescent="0.25">
      <c r="A35">
        <f t="shared" si="2"/>
        <v>26</v>
      </c>
      <c r="B35" s="3">
        <f t="shared" si="3"/>
        <v>1466.4024747344165</v>
      </c>
      <c r="C35" s="3">
        <f t="shared" si="0"/>
        <v>1227.9173226056962</v>
      </c>
      <c r="D35" s="3">
        <f t="shared" si="1"/>
        <v>238.48515212872024</v>
      </c>
      <c r="E35" s="3">
        <f t="shared" si="4"/>
        <v>94030.56</v>
      </c>
      <c r="F35" s="3">
        <f>IF(ISNUMBER(A35),totalint-(SUM($D$10:D35)),"")</f>
        <v>8597.2478989832634</v>
      </c>
      <c r="G35" s="3">
        <f t="shared" si="5"/>
        <v>102627.80789898326</v>
      </c>
    </row>
    <row r="36" spans="1:7" x14ac:dyDescent="0.25">
      <c r="A36">
        <f t="shared" si="2"/>
        <v>27</v>
      </c>
      <c r="B36" s="3">
        <f t="shared" si="3"/>
        <v>1466.4024747344165</v>
      </c>
      <c r="C36" s="3">
        <f t="shared" si="0"/>
        <v>1230.9908281324517</v>
      </c>
      <c r="D36" s="3">
        <f t="shared" si="1"/>
        <v>235.41164660196478</v>
      </c>
      <c r="E36" s="3">
        <f t="shared" si="4"/>
        <v>92799.57</v>
      </c>
      <c r="F36" s="3">
        <f>IF(ISNUMBER(A36),totalint-(SUM($D$10:D36)),"")</f>
        <v>8361.8362523812975</v>
      </c>
      <c r="G36" s="3">
        <f t="shared" si="5"/>
        <v>101161.4062523813</v>
      </c>
    </row>
    <row r="37" spans="1:7" x14ac:dyDescent="0.25">
      <c r="A37">
        <f t="shared" si="2"/>
        <v>28</v>
      </c>
      <c r="B37" s="3">
        <f t="shared" si="3"/>
        <v>1466.4024747344167</v>
      </c>
      <c r="C37" s="3">
        <f t="shared" si="0"/>
        <v>1234.0720267147976</v>
      </c>
      <c r="D37" s="3">
        <f t="shared" si="1"/>
        <v>232.33044801961901</v>
      </c>
      <c r="E37" s="3">
        <f t="shared" si="4"/>
        <v>91565.5</v>
      </c>
      <c r="F37" s="3">
        <f>IF(ISNUMBER(A37),totalint-(SUM($D$10:D37)),"")</f>
        <v>8129.5058043616782</v>
      </c>
      <c r="G37" s="3">
        <f t="shared" si="5"/>
        <v>99695.005804361674</v>
      </c>
    </row>
    <row r="38" spans="1:7" x14ac:dyDescent="0.25">
      <c r="A38">
        <f t="shared" si="2"/>
        <v>29</v>
      </c>
      <c r="B38" s="3">
        <f t="shared" si="3"/>
        <v>1466.4024747344163</v>
      </c>
      <c r="C38" s="3">
        <f t="shared" si="0"/>
        <v>1237.1609376086299</v>
      </c>
      <c r="D38" s="3">
        <f t="shared" si="1"/>
        <v>229.24153712578649</v>
      </c>
      <c r="E38" s="3">
        <f t="shared" si="4"/>
        <v>90328.34</v>
      </c>
      <c r="F38" s="3">
        <f>IF(ISNUMBER(A38),totalint-(SUM($D$10:D38)),"")</f>
        <v>7900.2642672358916</v>
      </c>
      <c r="G38" s="3">
        <f t="shared" si="5"/>
        <v>98228.604267235889</v>
      </c>
    </row>
    <row r="39" spans="1:7" x14ac:dyDescent="0.25">
      <c r="A39">
        <f t="shared" si="2"/>
        <v>30</v>
      </c>
      <c r="B39" s="3">
        <f t="shared" si="3"/>
        <v>1466.4024747344167</v>
      </c>
      <c r="C39" s="3">
        <f t="shared" si="0"/>
        <v>1240.2575801180437</v>
      </c>
      <c r="D39" s="3">
        <f t="shared" si="1"/>
        <v>226.14489461637291</v>
      </c>
      <c r="E39" s="3">
        <f t="shared" si="4"/>
        <v>89088.08</v>
      </c>
      <c r="F39" s="3">
        <f>IF(ISNUMBER(A39),totalint-(SUM($D$10:D39)),"")</f>
        <v>7674.1193726195188</v>
      </c>
      <c r="G39" s="3">
        <f t="shared" si="5"/>
        <v>96762.199372619521</v>
      </c>
    </row>
    <row r="40" spans="1:7" x14ac:dyDescent="0.25">
      <c r="A40">
        <f t="shared" si="2"/>
        <v>31</v>
      </c>
      <c r="B40" s="3">
        <f t="shared" si="3"/>
        <v>1466.4024747344165</v>
      </c>
      <c r="C40" s="3">
        <f t="shared" si="0"/>
        <v>1243.3619735954514</v>
      </c>
      <c r="D40" s="3">
        <f t="shared" si="1"/>
        <v>223.04050113896503</v>
      </c>
      <c r="E40" s="3">
        <f t="shared" si="4"/>
        <v>87844.72</v>
      </c>
      <c r="F40" s="3">
        <f>IF(ISNUMBER(A40),totalint-(SUM($D$10:D40)),"")</f>
        <v>7451.0788714805531</v>
      </c>
      <c r="G40" s="3">
        <f t="shared" si="5"/>
        <v>95295.798871480554</v>
      </c>
    </row>
    <row r="41" spans="1:7" x14ac:dyDescent="0.25">
      <c r="A41">
        <f t="shared" si="2"/>
        <v>32</v>
      </c>
      <c r="B41" s="3">
        <f t="shared" si="3"/>
        <v>1466.4024747344163</v>
      </c>
      <c r="C41" s="3">
        <f t="shared" si="0"/>
        <v>1246.474137441706</v>
      </c>
      <c r="D41" s="3">
        <f t="shared" si="1"/>
        <v>219.92833729271032</v>
      </c>
      <c r="E41" s="3">
        <f t="shared" si="4"/>
        <v>86598.25</v>
      </c>
      <c r="F41" s="3">
        <f>IF(ISNUMBER(A41),totalint-(SUM($D$10:D41)),"")</f>
        <v>7231.1505341878419</v>
      </c>
      <c r="G41" s="3">
        <f t="shared" si="5"/>
        <v>93829.400534187836</v>
      </c>
    </row>
    <row r="42" spans="1:7" x14ac:dyDescent="0.25">
      <c r="A42">
        <f t="shared" si="2"/>
        <v>33</v>
      </c>
      <c r="B42" s="3">
        <f t="shared" si="3"/>
        <v>1466.4024747344165</v>
      </c>
      <c r="C42" s="3">
        <f t="shared" ref="C42:C73" si="6">IFERROR((PPMT(((1 + (interest / 360))^30) - 1,A42,term,principal))*-1,"")</f>
        <v>1249.594091106221</v>
      </c>
      <c r="D42" s="3">
        <f t="shared" ref="D42:D73" si="7">IFERROR((IPMT(((1 + (interest / 360))^30) - 1,A42,term,principal))*-1,"")</f>
        <v>216.80838362819551</v>
      </c>
      <c r="E42" s="3">
        <f t="shared" si="4"/>
        <v>85348.66</v>
      </c>
      <c r="F42" s="3">
        <f>IF(ISNUMBER(A42),totalint-(SUM($D$10:D42)),"")</f>
        <v>7014.3421505596471</v>
      </c>
      <c r="G42" s="3">
        <f t="shared" si="5"/>
        <v>92363.002150559652</v>
      </c>
    </row>
    <row r="43" spans="1:7" x14ac:dyDescent="0.25">
      <c r="A43">
        <f t="shared" ref="A43:A74" si="8">IFERROR(IF((A42+1)&lt;=term,A42+1,""),"")</f>
        <v>34</v>
      </c>
      <c r="B43" s="3">
        <f t="shared" si="3"/>
        <v>1466.4024747344165</v>
      </c>
      <c r="C43" s="3">
        <f t="shared" si="6"/>
        <v>1252.7218540870917</v>
      </c>
      <c r="D43" s="3">
        <f t="shared" si="7"/>
        <v>213.68062064732473</v>
      </c>
      <c r="E43" s="3">
        <f t="shared" si="4"/>
        <v>84095.94</v>
      </c>
      <c r="F43" s="3">
        <f>IF(ISNUMBER(A43),totalint-(SUM($D$10:D43)),"")</f>
        <v>6800.6615299123223</v>
      </c>
      <c r="G43" s="3">
        <f t="shared" si="5"/>
        <v>90896.601529912325</v>
      </c>
    </row>
    <row r="44" spans="1:7" x14ac:dyDescent="0.25">
      <c r="A44">
        <f t="shared" si="8"/>
        <v>35</v>
      </c>
      <c r="B44" s="3">
        <f t="shared" si="3"/>
        <v>1466.4024747344165</v>
      </c>
      <c r="C44" s="3">
        <f t="shared" si="6"/>
        <v>1255.8574459312183</v>
      </c>
      <c r="D44" s="3">
        <f t="shared" si="7"/>
        <v>210.54502880319825</v>
      </c>
      <c r="E44" s="3">
        <f t="shared" si="4"/>
        <v>82840.08</v>
      </c>
      <c r="F44" s="3">
        <f>IF(ISNUMBER(A44),totalint-(SUM($D$10:D44)),"")</f>
        <v>6590.1165011091234</v>
      </c>
      <c r="G44" s="3">
        <f t="shared" si="5"/>
        <v>89430.196501109123</v>
      </c>
    </row>
    <row r="45" spans="1:7" x14ac:dyDescent="0.25">
      <c r="A45">
        <f t="shared" si="8"/>
        <v>36</v>
      </c>
      <c r="B45" s="3">
        <f t="shared" si="3"/>
        <v>1466.4024747344165</v>
      </c>
      <c r="C45" s="3">
        <f t="shared" si="6"/>
        <v>1259.0008862344268</v>
      </c>
      <c r="D45" s="3">
        <f t="shared" si="7"/>
        <v>207.40158849998966</v>
      </c>
      <c r="E45" s="3">
        <f t="shared" si="4"/>
        <v>81581.08</v>
      </c>
      <c r="F45" s="3">
        <f>IF(ISNUMBER(A45),totalint-(SUM($D$10:D45)),"")</f>
        <v>6382.7149126091335</v>
      </c>
      <c r="G45" s="3">
        <f t="shared" si="5"/>
        <v>87963.794912609141</v>
      </c>
    </row>
    <row r="46" spans="1:7" x14ac:dyDescent="0.25">
      <c r="A46">
        <f t="shared" si="8"/>
        <v>37</v>
      </c>
      <c r="B46" s="3">
        <f t="shared" si="3"/>
        <v>1466.4024747344165</v>
      </c>
      <c r="C46" s="3">
        <f t="shared" si="6"/>
        <v>1262.1521946415924</v>
      </c>
      <c r="D46" s="3">
        <f t="shared" si="7"/>
        <v>204.25028009282403</v>
      </c>
      <c r="E46" s="3">
        <f t="shared" si="4"/>
        <v>80318.929999999993</v>
      </c>
      <c r="F46" s="3">
        <f>IF(ISNUMBER(A46),totalint-(SUM($D$10:D46)),"")</f>
        <v>6178.4646325163103</v>
      </c>
      <c r="G46" s="3">
        <f t="shared" si="5"/>
        <v>86497.394632516298</v>
      </c>
    </row>
    <row r="47" spans="1:7" x14ac:dyDescent="0.25">
      <c r="A47">
        <f t="shared" si="8"/>
        <v>38</v>
      </c>
      <c r="B47" s="3">
        <f t="shared" si="3"/>
        <v>1466.4024747344165</v>
      </c>
      <c r="C47" s="3">
        <f t="shared" si="6"/>
        <v>1265.3113908467617</v>
      </c>
      <c r="D47" s="3">
        <f t="shared" si="7"/>
        <v>201.09108388765472</v>
      </c>
      <c r="E47" s="3">
        <f t="shared" si="4"/>
        <v>79053.62</v>
      </c>
      <c r="F47" s="3">
        <f>IF(ISNUMBER(A47),totalint-(SUM($D$10:D47)),"")</f>
        <v>5977.373548628655</v>
      </c>
      <c r="G47" s="3">
        <f t="shared" si="5"/>
        <v>85030.993548628656</v>
      </c>
    </row>
    <row r="48" spans="1:7" x14ac:dyDescent="0.25">
      <c r="A48">
        <f t="shared" si="8"/>
        <v>39</v>
      </c>
      <c r="B48" s="3">
        <f t="shared" si="3"/>
        <v>1466.4024747344163</v>
      </c>
      <c r="C48" s="3">
        <f t="shared" si="6"/>
        <v>1268.4784945932759</v>
      </c>
      <c r="D48" s="3">
        <f t="shared" si="7"/>
        <v>197.92398014114048</v>
      </c>
      <c r="E48" s="3">
        <f t="shared" si="4"/>
        <v>77785.14</v>
      </c>
      <c r="F48" s="3">
        <f>IF(ISNUMBER(A48),totalint-(SUM($D$10:D48)),"")</f>
        <v>5779.4495684875146</v>
      </c>
      <c r="G48" s="3">
        <f t="shared" si="5"/>
        <v>83564.589568487514</v>
      </c>
    </row>
    <row r="49" spans="1:7" x14ac:dyDescent="0.25">
      <c r="A49">
        <f t="shared" si="8"/>
        <v>40</v>
      </c>
      <c r="B49" s="3">
        <f t="shared" si="3"/>
        <v>1466.4024747344165</v>
      </c>
      <c r="C49" s="3">
        <f t="shared" si="6"/>
        <v>1271.6535256738946</v>
      </c>
      <c r="D49" s="3">
        <f t="shared" si="7"/>
        <v>194.74894906052199</v>
      </c>
      <c r="E49" s="3">
        <f t="shared" si="4"/>
        <v>76513.490000000005</v>
      </c>
      <c r="F49" s="3">
        <f>IF(ISNUMBER(A49),totalint-(SUM($D$10:D49)),"")</f>
        <v>5584.7006194269925</v>
      </c>
      <c r="G49" s="3">
        <f t="shared" si="5"/>
        <v>82098.190619426998</v>
      </c>
    </row>
    <row r="50" spans="1:7" x14ac:dyDescent="0.25">
      <c r="A50">
        <f t="shared" si="8"/>
        <v>41</v>
      </c>
      <c r="B50" s="3">
        <f t="shared" si="3"/>
        <v>1466.4024747344165</v>
      </c>
      <c r="C50" s="3">
        <f t="shared" si="6"/>
        <v>1274.8365039309185</v>
      </c>
      <c r="D50" s="3">
        <f t="shared" si="7"/>
        <v>191.56597080349809</v>
      </c>
      <c r="E50" s="3">
        <f t="shared" si="4"/>
        <v>75238.649999999994</v>
      </c>
      <c r="F50" s="3">
        <f>IF(ISNUMBER(A50),totalint-(SUM($D$10:D50)),"")</f>
        <v>5393.1346486234943</v>
      </c>
      <c r="G50" s="3">
        <f t="shared" si="5"/>
        <v>80631.784648623492</v>
      </c>
    </row>
    <row r="51" spans="1:7" x14ac:dyDescent="0.25">
      <c r="A51">
        <f t="shared" si="8"/>
        <v>42</v>
      </c>
      <c r="B51" s="3">
        <f t="shared" si="3"/>
        <v>1466.4024747344165</v>
      </c>
      <c r="C51" s="3">
        <f t="shared" si="6"/>
        <v>1278.0274492563144</v>
      </c>
      <c r="D51" s="3">
        <f t="shared" si="7"/>
        <v>188.37502547810209</v>
      </c>
      <c r="E51" s="3">
        <f t="shared" si="4"/>
        <v>73960.62</v>
      </c>
      <c r="F51" s="3">
        <f>IF(ISNUMBER(A51),totalint-(SUM($D$10:D51)),"")</f>
        <v>5204.7596231453917</v>
      </c>
      <c r="G51" s="3">
        <f t="shared" si="5"/>
        <v>79165.379623145389</v>
      </c>
    </row>
    <row r="52" spans="1:7" x14ac:dyDescent="0.25">
      <c r="A52">
        <f t="shared" si="8"/>
        <v>43</v>
      </c>
      <c r="B52" s="3">
        <f t="shared" si="3"/>
        <v>1466.4024747344165</v>
      </c>
      <c r="C52" s="3">
        <f t="shared" si="6"/>
        <v>1281.2263815918393</v>
      </c>
      <c r="D52" s="3">
        <f t="shared" si="7"/>
        <v>185.17609314257723</v>
      </c>
      <c r="E52" s="3">
        <f t="shared" si="4"/>
        <v>72679.39</v>
      </c>
      <c r="F52" s="3">
        <f>IF(ISNUMBER(A52),totalint-(SUM($D$10:D52)),"")</f>
        <v>5019.5835300028139</v>
      </c>
      <c r="G52" s="3">
        <f t="shared" si="5"/>
        <v>77698.973530002811</v>
      </c>
    </row>
    <row r="53" spans="1:7" x14ac:dyDescent="0.25">
      <c r="A53">
        <f t="shared" si="8"/>
        <v>44</v>
      </c>
      <c r="B53" s="3">
        <f t="shared" si="3"/>
        <v>1466.4024747344165</v>
      </c>
      <c r="C53" s="3">
        <f t="shared" si="6"/>
        <v>1284.4333209291647</v>
      </c>
      <c r="D53" s="3">
        <f t="shared" si="7"/>
        <v>181.96915380525178</v>
      </c>
      <c r="E53" s="3">
        <f t="shared" si="4"/>
        <v>71394.960000000006</v>
      </c>
      <c r="F53" s="3">
        <f>IF(ISNUMBER(A53),totalint-(SUM($D$10:D53)),"")</f>
        <v>4837.6143761975618</v>
      </c>
      <c r="G53" s="3">
        <f t="shared" si="5"/>
        <v>76232.574376197561</v>
      </c>
    </row>
    <row r="54" spans="1:7" x14ac:dyDescent="0.25">
      <c r="A54">
        <f t="shared" si="8"/>
        <v>45</v>
      </c>
      <c r="B54" s="3">
        <f t="shared" si="3"/>
        <v>1466.4024747344165</v>
      </c>
      <c r="C54" s="3">
        <f t="shared" si="6"/>
        <v>1287.6482873100017</v>
      </c>
      <c r="D54" s="3">
        <f t="shared" si="7"/>
        <v>178.75418742441474</v>
      </c>
      <c r="E54" s="3">
        <f t="shared" si="4"/>
        <v>70107.31</v>
      </c>
      <c r="F54" s="3">
        <f>IF(ISNUMBER(A54),totalint-(SUM($D$10:D54)),"")</f>
        <v>4658.8601887731475</v>
      </c>
      <c r="G54" s="3">
        <f t="shared" si="5"/>
        <v>74766.170188773147</v>
      </c>
    </row>
    <row r="55" spans="1:7" x14ac:dyDescent="0.25">
      <c r="A55">
        <f t="shared" si="8"/>
        <v>46</v>
      </c>
      <c r="B55" s="3">
        <f t="shared" si="3"/>
        <v>1466.4024747344165</v>
      </c>
      <c r="C55" s="3">
        <f t="shared" si="6"/>
        <v>1290.8713008262264</v>
      </c>
      <c r="D55" s="3">
        <f t="shared" si="7"/>
        <v>175.53117390819003</v>
      </c>
      <c r="E55" s="3">
        <f t="shared" si="4"/>
        <v>68816.44</v>
      </c>
      <c r="F55" s="3">
        <f>IF(ISNUMBER(A55),totalint-(SUM($D$10:D55)),"")</f>
        <v>4483.3290148649576</v>
      </c>
      <c r="G55" s="3">
        <f t="shared" si="5"/>
        <v>73299.769014864956</v>
      </c>
    </row>
    <row r="56" spans="1:7" x14ac:dyDescent="0.25">
      <c r="A56">
        <f t="shared" si="8"/>
        <v>47</v>
      </c>
      <c r="B56" s="3">
        <f t="shared" si="3"/>
        <v>1466.4024747344165</v>
      </c>
      <c r="C56" s="3">
        <f t="shared" si="6"/>
        <v>1294.1023816200052</v>
      </c>
      <c r="D56" s="3">
        <f t="shared" si="7"/>
        <v>172.30009311441131</v>
      </c>
      <c r="E56" s="3">
        <f t="shared" si="4"/>
        <v>67522.34</v>
      </c>
      <c r="F56" s="3">
        <f>IF(ISNUMBER(A56),totalint-(SUM($D$10:D56)),"")</f>
        <v>4311.0289217505469</v>
      </c>
      <c r="G56" s="3">
        <f t="shared" si="5"/>
        <v>71833.368921750545</v>
      </c>
    </row>
    <row r="57" spans="1:7" x14ac:dyDescent="0.25">
      <c r="A57">
        <f t="shared" si="8"/>
        <v>48</v>
      </c>
      <c r="B57" s="3">
        <f t="shared" si="3"/>
        <v>1466.4024747344165</v>
      </c>
      <c r="C57" s="3">
        <f t="shared" si="6"/>
        <v>1297.3415498839208</v>
      </c>
      <c r="D57" s="3">
        <f t="shared" si="7"/>
        <v>169.06092485049567</v>
      </c>
      <c r="E57" s="3">
        <f t="shared" si="4"/>
        <v>66225</v>
      </c>
      <c r="F57" s="3">
        <f>IF(ISNUMBER(A57),totalint-(SUM($D$10:D57)),"")</f>
        <v>4141.9679969000517</v>
      </c>
      <c r="G57" s="3">
        <f t="shared" si="5"/>
        <v>70366.967996900057</v>
      </c>
    </row>
    <row r="58" spans="1:7" x14ac:dyDescent="0.25">
      <c r="A58">
        <f t="shared" si="8"/>
        <v>49</v>
      </c>
      <c r="B58" s="3">
        <f t="shared" si="3"/>
        <v>1466.4024747344165</v>
      </c>
      <c r="C58" s="3">
        <f t="shared" si="6"/>
        <v>1300.5888258610985</v>
      </c>
      <c r="D58" s="3">
        <f t="shared" si="7"/>
        <v>165.81364887331799</v>
      </c>
      <c r="E58" s="3">
        <f t="shared" si="4"/>
        <v>64924.41</v>
      </c>
      <c r="F58" s="3">
        <f>IF(ISNUMBER(A58),totalint-(SUM($D$10:D58)),"")</f>
        <v>3976.1543480267337</v>
      </c>
      <c r="G58" s="3">
        <f t="shared" si="5"/>
        <v>68900.564348026732</v>
      </c>
    </row>
    <row r="59" spans="1:7" x14ac:dyDescent="0.25">
      <c r="A59">
        <f t="shared" si="8"/>
        <v>50</v>
      </c>
      <c r="B59" s="3">
        <f t="shared" si="3"/>
        <v>1466.4024747344163</v>
      </c>
      <c r="C59" s="3">
        <f t="shared" si="6"/>
        <v>1303.8442298453324</v>
      </c>
      <c r="D59" s="3">
        <f t="shared" si="7"/>
        <v>162.55824488908397</v>
      </c>
      <c r="E59" s="3">
        <f t="shared" si="4"/>
        <v>63620.57</v>
      </c>
      <c r="F59" s="3">
        <f>IF(ISNUMBER(A59),totalint-(SUM($D$10:D59)),"")</f>
        <v>3813.5961031376501</v>
      </c>
      <c r="G59" s="3">
        <f t="shared" si="5"/>
        <v>67434.166103137657</v>
      </c>
    </row>
    <row r="60" spans="1:7" x14ac:dyDescent="0.25">
      <c r="A60">
        <f t="shared" si="8"/>
        <v>51</v>
      </c>
      <c r="B60" s="3">
        <f t="shared" si="3"/>
        <v>1466.4024747344165</v>
      </c>
      <c r="C60" s="3">
        <f t="shared" si="6"/>
        <v>1307.107782181213</v>
      </c>
      <c r="D60" s="3">
        <f t="shared" si="7"/>
        <v>159.29469255320348</v>
      </c>
      <c r="E60" s="3">
        <f t="shared" si="4"/>
        <v>62313.46</v>
      </c>
      <c r="F60" s="3">
        <f>IF(ISNUMBER(A60),totalint-(SUM($D$10:D60)),"")</f>
        <v>3654.3014105844468</v>
      </c>
      <c r="G60" s="3">
        <f t="shared" si="5"/>
        <v>65967.76141058444</v>
      </c>
    </row>
    <row r="61" spans="1:7" x14ac:dyDescent="0.25">
      <c r="A61">
        <f t="shared" si="8"/>
        <v>52</v>
      </c>
      <c r="B61" s="3">
        <f t="shared" si="3"/>
        <v>1466.4024747344165</v>
      </c>
      <c r="C61" s="3">
        <f t="shared" si="6"/>
        <v>1310.3795032642531</v>
      </c>
      <c r="D61" s="3">
        <f t="shared" si="7"/>
        <v>156.02297147016344</v>
      </c>
      <c r="E61" s="3">
        <f t="shared" si="4"/>
        <v>61003.08</v>
      </c>
      <c r="F61" s="3">
        <f>IF(ISNUMBER(A61),totalint-(SUM($D$10:D61)),"")</f>
        <v>3498.2784391142832</v>
      </c>
      <c r="G61" s="3">
        <f t="shared" si="5"/>
        <v>64501.358439114287</v>
      </c>
    </row>
    <row r="62" spans="1:7" x14ac:dyDescent="0.25">
      <c r="A62">
        <f t="shared" si="8"/>
        <v>53</v>
      </c>
      <c r="B62" s="3">
        <f t="shared" si="3"/>
        <v>1466.4024747344163</v>
      </c>
      <c r="C62" s="3">
        <f t="shared" si="6"/>
        <v>1313.659413541016</v>
      </c>
      <c r="D62" s="3">
        <f t="shared" si="7"/>
        <v>152.74306119340037</v>
      </c>
      <c r="E62" s="3">
        <f t="shared" si="4"/>
        <v>59689.42</v>
      </c>
      <c r="F62" s="3">
        <f>IF(ISNUMBER(A62),totalint-(SUM($D$10:D62)),"")</f>
        <v>3345.5353779208835</v>
      </c>
      <c r="G62" s="3">
        <f t="shared" si="5"/>
        <v>63034.95537792088</v>
      </c>
    </row>
    <row r="63" spans="1:7" x14ac:dyDescent="0.25">
      <c r="A63">
        <f t="shared" si="8"/>
        <v>54</v>
      </c>
      <c r="B63" s="3">
        <f t="shared" si="3"/>
        <v>1466.4024747344165</v>
      </c>
      <c r="C63" s="3">
        <f t="shared" si="6"/>
        <v>1316.9475335092441</v>
      </c>
      <c r="D63" s="3">
        <f t="shared" si="7"/>
        <v>149.45494122517246</v>
      </c>
      <c r="E63" s="3">
        <f t="shared" si="4"/>
        <v>58372.47</v>
      </c>
      <c r="F63" s="3">
        <f>IF(ISNUMBER(A63),totalint-(SUM($D$10:D63)),"")</f>
        <v>3196.0804366957109</v>
      </c>
      <c r="G63" s="3">
        <f t="shared" si="5"/>
        <v>61568.55043669571</v>
      </c>
    </row>
    <row r="64" spans="1:7" x14ac:dyDescent="0.25">
      <c r="A64">
        <f t="shared" si="8"/>
        <v>55</v>
      </c>
      <c r="B64" s="3">
        <f t="shared" si="3"/>
        <v>1466.4024747344165</v>
      </c>
      <c r="C64" s="3">
        <f t="shared" si="6"/>
        <v>1320.2438837179848</v>
      </c>
      <c r="D64" s="3">
        <f t="shared" si="7"/>
        <v>146.15859101643167</v>
      </c>
      <c r="E64" s="3">
        <f t="shared" si="4"/>
        <v>57052.23</v>
      </c>
      <c r="F64" s="3">
        <f>IF(ISNUMBER(A64),totalint-(SUM($D$10:D64)),"")</f>
        <v>3049.9218456792787</v>
      </c>
      <c r="G64" s="3">
        <f t="shared" si="5"/>
        <v>60102.151845679284</v>
      </c>
    </row>
    <row r="65" spans="1:7" x14ac:dyDescent="0.25">
      <c r="A65">
        <f t="shared" si="8"/>
        <v>56</v>
      </c>
      <c r="B65" s="3">
        <f t="shared" si="3"/>
        <v>1466.4024747344165</v>
      </c>
      <c r="C65" s="3">
        <f t="shared" si="6"/>
        <v>1323.5484847677214</v>
      </c>
      <c r="D65" s="3">
        <f t="shared" si="7"/>
        <v>142.85398996669517</v>
      </c>
      <c r="E65" s="3">
        <f t="shared" si="4"/>
        <v>55728.68</v>
      </c>
      <c r="F65" s="3">
        <f>IF(ISNUMBER(A65),totalint-(SUM($D$10:D65)),"")</f>
        <v>2907.067855712583</v>
      </c>
      <c r="G65" s="3">
        <f t="shared" si="5"/>
        <v>58635.747855712587</v>
      </c>
    </row>
    <row r="66" spans="1:7" x14ac:dyDescent="0.25">
      <c r="A66">
        <f t="shared" si="8"/>
        <v>57</v>
      </c>
      <c r="B66" s="3">
        <f t="shared" si="3"/>
        <v>1466.4024747344165</v>
      </c>
      <c r="C66" s="3">
        <f t="shared" si="6"/>
        <v>1326.8613573104999</v>
      </c>
      <c r="D66" s="3">
        <f t="shared" si="7"/>
        <v>139.54111742391666</v>
      </c>
      <c r="E66" s="3">
        <f t="shared" si="4"/>
        <v>54401.82</v>
      </c>
      <c r="F66" s="3">
        <f>IF(ISNUMBER(A66),totalint-(SUM($D$10:D66)),"")</f>
        <v>2767.5267382886668</v>
      </c>
      <c r="G66" s="3">
        <f t="shared" si="5"/>
        <v>57169.346738288667</v>
      </c>
    </row>
    <row r="67" spans="1:7" x14ac:dyDescent="0.25">
      <c r="A67">
        <f t="shared" si="8"/>
        <v>58</v>
      </c>
      <c r="B67" s="3">
        <f t="shared" si="3"/>
        <v>1466.4024747344165</v>
      </c>
      <c r="C67" s="3">
        <f t="shared" si="6"/>
        <v>1330.1825220500591</v>
      </c>
      <c r="D67" s="3">
        <f t="shared" si="7"/>
        <v>136.21995268435728</v>
      </c>
      <c r="E67" s="3">
        <f t="shared" si="4"/>
        <v>53071.64</v>
      </c>
      <c r="F67" s="3">
        <f>IF(ISNUMBER(A67),totalint-(SUM($D$10:D67)),"")</f>
        <v>2631.306785604309</v>
      </c>
      <c r="G67" s="3">
        <f t="shared" si="5"/>
        <v>55702.946785604305</v>
      </c>
    </row>
    <row r="68" spans="1:7" x14ac:dyDescent="0.25">
      <c r="A68">
        <f t="shared" si="8"/>
        <v>59</v>
      </c>
      <c r="B68" s="3">
        <f t="shared" si="3"/>
        <v>1466.4024747344165</v>
      </c>
      <c r="C68" s="3">
        <f t="shared" si="6"/>
        <v>1333.5119997419602</v>
      </c>
      <c r="D68" s="3">
        <f t="shared" si="7"/>
        <v>132.89047499245629</v>
      </c>
      <c r="E68" s="3">
        <f t="shared" si="4"/>
        <v>51738.13</v>
      </c>
      <c r="F68" s="3">
        <f>IF(ISNUMBER(A68),totalint-(SUM($D$10:D68)),"")</f>
        <v>2498.4163106118522</v>
      </c>
      <c r="G68" s="3">
        <f t="shared" si="5"/>
        <v>54236.546310611848</v>
      </c>
    </row>
    <row r="69" spans="1:7" x14ac:dyDescent="0.25">
      <c r="A69">
        <f t="shared" si="8"/>
        <v>60</v>
      </c>
      <c r="B69" s="3">
        <f t="shared" si="3"/>
        <v>1466.4024747344165</v>
      </c>
      <c r="C69" s="3">
        <f t="shared" si="6"/>
        <v>1336.8498111937154</v>
      </c>
      <c r="D69" s="3">
        <f t="shared" si="7"/>
        <v>129.55266354070122</v>
      </c>
      <c r="E69" s="3">
        <f t="shared" si="4"/>
        <v>50401.279999999999</v>
      </c>
      <c r="F69" s="3">
        <f>IF(ISNUMBER(A69),totalint-(SUM($D$10:D69)),"")</f>
        <v>2368.8636470711517</v>
      </c>
      <c r="G69" s="3">
        <f t="shared" si="5"/>
        <v>52770.143647071149</v>
      </c>
    </row>
    <row r="70" spans="1:7" x14ac:dyDescent="0.25">
      <c r="A70">
        <f t="shared" si="8"/>
        <v>61</v>
      </c>
      <c r="B70" s="3">
        <f t="shared" si="3"/>
        <v>1466.4024747344165</v>
      </c>
      <c r="C70" s="3">
        <f t="shared" si="6"/>
        <v>1340.1959772649186</v>
      </c>
      <c r="D70" s="3">
        <f t="shared" si="7"/>
        <v>126.2064974694979</v>
      </c>
      <c r="E70" s="3">
        <f t="shared" si="4"/>
        <v>49061.08</v>
      </c>
      <c r="F70" s="3">
        <f>IF(ISNUMBER(A70),totalint-(SUM($D$10:D70)),"")</f>
        <v>2242.6571496016531</v>
      </c>
      <c r="G70" s="3">
        <f t="shared" si="5"/>
        <v>51303.737149601657</v>
      </c>
    </row>
    <row r="71" spans="1:7" x14ac:dyDescent="0.25">
      <c r="A71">
        <f t="shared" si="8"/>
        <v>62</v>
      </c>
      <c r="B71" s="3">
        <f t="shared" si="3"/>
        <v>1466.4024747344167</v>
      </c>
      <c r="C71" s="3">
        <f t="shared" si="6"/>
        <v>1343.5505188673765</v>
      </c>
      <c r="D71" s="3">
        <f t="shared" si="7"/>
        <v>122.85195586704023</v>
      </c>
      <c r="E71" s="3">
        <f t="shared" si="4"/>
        <v>47717.53</v>
      </c>
      <c r="F71" s="3">
        <f>IF(ISNUMBER(A71),totalint-(SUM($D$10:D71)),"")</f>
        <v>2119.8051937346136</v>
      </c>
      <c r="G71" s="3">
        <f t="shared" si="5"/>
        <v>49837.335193734616</v>
      </c>
    </row>
    <row r="72" spans="1:7" x14ac:dyDescent="0.25">
      <c r="A72">
        <f t="shared" si="8"/>
        <v>63</v>
      </c>
      <c r="B72" s="3">
        <f t="shared" si="3"/>
        <v>1466.4024747344167</v>
      </c>
      <c r="C72" s="3">
        <f t="shared" si="6"/>
        <v>1346.9134569652374</v>
      </c>
      <c r="D72" s="3">
        <f t="shared" si="7"/>
        <v>119.48901776917924</v>
      </c>
      <c r="E72" s="3">
        <f t="shared" si="4"/>
        <v>46370.62</v>
      </c>
      <c r="F72" s="3">
        <f>IF(ISNUMBER(A72),totalint-(SUM($D$10:D72)),"")</f>
        <v>2000.316175965434</v>
      </c>
      <c r="G72" s="3">
        <f t="shared" si="5"/>
        <v>48370.936175965435</v>
      </c>
    </row>
    <row r="73" spans="1:7" x14ac:dyDescent="0.25">
      <c r="A73">
        <f t="shared" si="8"/>
        <v>64</v>
      </c>
      <c r="B73" s="3">
        <f t="shared" si="3"/>
        <v>1466.4024747344165</v>
      </c>
      <c r="C73" s="3">
        <f t="shared" si="6"/>
        <v>1350.2848125751243</v>
      </c>
      <c r="D73" s="3">
        <f t="shared" si="7"/>
        <v>116.11766215929229</v>
      </c>
      <c r="E73" s="3">
        <f t="shared" si="4"/>
        <v>45020.34</v>
      </c>
      <c r="F73" s="3">
        <f>IF(ISNUMBER(A73),totalint-(SUM($D$10:D73)),"")</f>
        <v>1884.1985138061409</v>
      </c>
      <c r="G73" s="3">
        <f t="shared" si="5"/>
        <v>46904.538513806139</v>
      </c>
    </row>
    <row r="74" spans="1:7" x14ac:dyDescent="0.25">
      <c r="A74">
        <f t="shared" si="8"/>
        <v>65</v>
      </c>
      <c r="B74" s="3">
        <f t="shared" si="3"/>
        <v>1466.4024747344165</v>
      </c>
      <c r="C74" s="3">
        <f t="shared" ref="C74:C105" si="9">IFERROR((PPMT(((1 + (interest / 360))^30) - 1,A74,term,principal))*-1,"")</f>
        <v>1353.6646067662648</v>
      </c>
      <c r="D74" s="3">
        <f t="shared" ref="D74:D105" si="10">IFERROR((IPMT(((1 + (interest / 360))^30) - 1,A74,term,principal))*-1,"")</f>
        <v>112.73786796815166</v>
      </c>
      <c r="E74" s="3">
        <f t="shared" ref="E74:E128" si="11">IFERROR(ROUND(E73-C74, 2),"")</f>
        <v>43666.68</v>
      </c>
      <c r="F74" s="3">
        <f>IF(ISNUMBER(A74),totalint-(SUM($D$10:D74)),"")</f>
        <v>1771.4606458379894</v>
      </c>
      <c r="G74" s="3">
        <f t="shared" si="5"/>
        <v>45438.140645837993</v>
      </c>
    </row>
    <row r="75" spans="1:7" x14ac:dyDescent="0.25">
      <c r="A75">
        <f t="shared" ref="A75:A106" si="12">IFERROR(IF((A74+1)&lt;=term,A74+1,""),"")</f>
        <v>66</v>
      </c>
      <c r="B75" s="3">
        <f t="shared" ref="B75:B129" si="13">IFERROR(C75+D75,"")</f>
        <v>1466.4024747344165</v>
      </c>
      <c r="C75" s="3">
        <f t="shared" si="9"/>
        <v>1357.0528606606238</v>
      </c>
      <c r="D75" s="3">
        <f t="shared" si="10"/>
        <v>109.34961407379279</v>
      </c>
      <c r="E75" s="3">
        <f t="shared" si="11"/>
        <v>42309.63</v>
      </c>
      <c r="F75" s="3">
        <f>IF(ISNUMBER(A75),totalint-(SUM($D$10:D75)),"")</f>
        <v>1662.111031764196</v>
      </c>
      <c r="G75" s="3">
        <f t="shared" si="5"/>
        <v>43971.741031764192</v>
      </c>
    </row>
    <row r="76" spans="1:7" x14ac:dyDescent="0.25">
      <c r="A76">
        <f t="shared" si="12"/>
        <v>67</v>
      </c>
      <c r="B76" s="3">
        <f t="shared" si="13"/>
        <v>1466.4024747344165</v>
      </c>
      <c r="C76" s="3">
        <f t="shared" si="9"/>
        <v>1360.4495954330341</v>
      </c>
      <c r="D76" s="3">
        <f t="shared" si="10"/>
        <v>105.9528793013824</v>
      </c>
      <c r="E76" s="3">
        <f t="shared" si="11"/>
        <v>40949.18</v>
      </c>
      <c r="F76" s="3">
        <f>IF(ISNUMBER(A76),totalint-(SUM($D$10:D76)),"")</f>
        <v>1556.1581524628127</v>
      </c>
      <c r="G76" s="3">
        <f t="shared" ref="G76:G129" si="14">IF(ISNUMBER(A76),E76+F76,"")</f>
        <v>42505.338152462813</v>
      </c>
    </row>
    <row r="77" spans="1:7" x14ac:dyDescent="0.25">
      <c r="A77">
        <f t="shared" si="12"/>
        <v>68</v>
      </c>
      <c r="B77" s="3">
        <f t="shared" si="13"/>
        <v>1466.4024747344167</v>
      </c>
      <c r="C77" s="3">
        <f t="shared" si="9"/>
        <v>1363.8548323113305</v>
      </c>
      <c r="D77" s="3">
        <f t="shared" si="10"/>
        <v>102.54764242308615</v>
      </c>
      <c r="E77" s="3">
        <f t="shared" si="11"/>
        <v>39585.33</v>
      </c>
      <c r="F77" s="3">
        <f>IF(ISNUMBER(A77),totalint-(SUM($D$10:D77)),"")</f>
        <v>1453.6105100397272</v>
      </c>
      <c r="G77" s="3">
        <f t="shared" si="14"/>
        <v>41038.940510039727</v>
      </c>
    </row>
    <row r="78" spans="1:7" x14ac:dyDescent="0.25">
      <c r="A78">
        <f t="shared" si="12"/>
        <v>69</v>
      </c>
      <c r="B78" s="3">
        <f t="shared" si="13"/>
        <v>1466.4024747344165</v>
      </c>
      <c r="C78" s="3">
        <f t="shared" si="9"/>
        <v>1367.2685925764806</v>
      </c>
      <c r="D78" s="3">
        <f t="shared" si="10"/>
        <v>99.133882157935787</v>
      </c>
      <c r="E78" s="3">
        <f t="shared" si="11"/>
        <v>38218.06</v>
      </c>
      <c r="F78" s="3">
        <f>IF(ISNUMBER(A78),totalint-(SUM($D$10:D78)),"")</f>
        <v>1354.4766278817915</v>
      </c>
      <c r="G78" s="3">
        <f t="shared" si="14"/>
        <v>39572.536627881789</v>
      </c>
    </row>
    <row r="79" spans="1:7" x14ac:dyDescent="0.25">
      <c r="A79">
        <f t="shared" si="12"/>
        <v>70</v>
      </c>
      <c r="B79" s="3">
        <f t="shared" si="13"/>
        <v>1466.4024747344165</v>
      </c>
      <c r="C79" s="3">
        <f t="shared" si="9"/>
        <v>1370.69089756272</v>
      </c>
      <c r="D79" s="3">
        <f t="shared" si="10"/>
        <v>95.71157717169649</v>
      </c>
      <c r="E79" s="3">
        <f t="shared" si="11"/>
        <v>36847.370000000003</v>
      </c>
      <c r="F79" s="3">
        <f>IF(ISNUMBER(A79),totalint-(SUM($D$10:D79)),"")</f>
        <v>1258.7650507100952</v>
      </c>
      <c r="G79" s="3">
        <f t="shared" si="14"/>
        <v>38106.135050710101</v>
      </c>
    </row>
    <row r="80" spans="1:7" x14ac:dyDescent="0.25">
      <c r="A80">
        <f t="shared" si="12"/>
        <v>71</v>
      </c>
      <c r="B80" s="3">
        <f t="shared" si="13"/>
        <v>1466.4024747344165</v>
      </c>
      <c r="C80" s="3">
        <f t="shared" si="9"/>
        <v>1374.1217686576833</v>
      </c>
      <c r="D80" s="3">
        <f t="shared" si="10"/>
        <v>92.280706076733267</v>
      </c>
      <c r="E80" s="3">
        <f t="shared" si="11"/>
        <v>35473.25</v>
      </c>
      <c r="F80" s="3">
        <f>IF(ISNUMBER(A80),totalint-(SUM($D$10:D80)),"")</f>
        <v>1166.4843446333616</v>
      </c>
      <c r="G80" s="3">
        <f t="shared" si="14"/>
        <v>36639.734344633362</v>
      </c>
    </row>
    <row r="81" spans="1:7" x14ac:dyDescent="0.25">
      <c r="A81">
        <f t="shared" si="12"/>
        <v>72</v>
      </c>
      <c r="B81" s="3">
        <f t="shared" si="13"/>
        <v>1466.4024747344163</v>
      </c>
      <c r="C81" s="3">
        <f t="shared" si="9"/>
        <v>1377.561227302539</v>
      </c>
      <c r="D81" s="3">
        <f t="shared" si="10"/>
        <v>88.841247431877363</v>
      </c>
      <c r="E81" s="3">
        <f t="shared" si="11"/>
        <v>34095.69</v>
      </c>
      <c r="F81" s="3">
        <f>IF(ISNUMBER(A81),totalint-(SUM($D$10:D81)),"")</f>
        <v>1077.6430972014841</v>
      </c>
      <c r="G81" s="3">
        <f t="shared" si="14"/>
        <v>35173.333097201488</v>
      </c>
    </row>
    <row r="82" spans="1:7" x14ac:dyDescent="0.25">
      <c r="A82">
        <f t="shared" si="12"/>
        <v>73</v>
      </c>
      <c r="B82" s="3">
        <f t="shared" si="13"/>
        <v>1466.4024747344163</v>
      </c>
      <c r="C82" s="3">
        <f t="shared" si="9"/>
        <v>1381.0092949921241</v>
      </c>
      <c r="D82" s="3">
        <f t="shared" si="10"/>
        <v>85.393179742292304</v>
      </c>
      <c r="E82" s="3">
        <f t="shared" si="11"/>
        <v>32714.68</v>
      </c>
      <c r="F82" s="3">
        <f>IF(ISNUMBER(A82),totalint-(SUM($D$10:D82)),"")</f>
        <v>992.24991745919215</v>
      </c>
      <c r="G82" s="3">
        <f t="shared" si="14"/>
        <v>33706.929917459194</v>
      </c>
    </row>
    <row r="83" spans="1:7" x14ac:dyDescent="0.25">
      <c r="A83">
        <f t="shared" si="12"/>
        <v>74</v>
      </c>
      <c r="B83" s="3">
        <f t="shared" si="13"/>
        <v>1466.4024747344165</v>
      </c>
      <c r="C83" s="3">
        <f t="shared" si="9"/>
        <v>1384.4659932750769</v>
      </c>
      <c r="D83" s="3">
        <f t="shared" si="10"/>
        <v>81.936481459339547</v>
      </c>
      <c r="E83" s="3">
        <f t="shared" si="11"/>
        <v>31330.21</v>
      </c>
      <c r="F83" s="3">
        <f>IF(ISNUMBER(A83),totalint-(SUM($D$10:D83)),"")</f>
        <v>910.31343599985303</v>
      </c>
      <c r="G83" s="3">
        <f t="shared" si="14"/>
        <v>32240.52343599985</v>
      </c>
    </row>
    <row r="84" spans="1:7" x14ac:dyDescent="0.25">
      <c r="A84">
        <f t="shared" si="12"/>
        <v>75</v>
      </c>
      <c r="B84" s="3">
        <f t="shared" si="13"/>
        <v>1466.4024747344165</v>
      </c>
      <c r="C84" s="3">
        <f t="shared" si="9"/>
        <v>1387.9313437539727</v>
      </c>
      <c r="D84" s="3">
        <f t="shared" si="10"/>
        <v>78.471130980443817</v>
      </c>
      <c r="E84" s="3">
        <f t="shared" si="11"/>
        <v>29942.28</v>
      </c>
      <c r="F84" s="3">
        <f>IF(ISNUMBER(A84),totalint-(SUM($D$10:D84)),"")</f>
        <v>831.84230501940874</v>
      </c>
      <c r="G84" s="3">
        <f t="shared" si="14"/>
        <v>30774.122305019409</v>
      </c>
    </row>
    <row r="85" spans="1:7" x14ac:dyDescent="0.25">
      <c r="A85">
        <f t="shared" si="12"/>
        <v>76</v>
      </c>
      <c r="B85" s="3">
        <f t="shared" si="13"/>
        <v>1466.4024747344163</v>
      </c>
      <c r="C85" s="3">
        <f t="shared" si="9"/>
        <v>1391.4053680854583</v>
      </c>
      <c r="D85" s="3">
        <f t="shared" si="10"/>
        <v>74.997106648958024</v>
      </c>
      <c r="E85" s="3">
        <f t="shared" si="11"/>
        <v>28550.87</v>
      </c>
      <c r="F85" s="3">
        <f>IF(ISNUMBER(A85),totalint-(SUM($D$10:D85)),"")</f>
        <v>756.84519837045082</v>
      </c>
      <c r="G85" s="3">
        <f t="shared" si="14"/>
        <v>29307.71519837045</v>
      </c>
    </row>
    <row r="86" spans="1:7" x14ac:dyDescent="0.25">
      <c r="A86">
        <f t="shared" si="12"/>
        <v>77</v>
      </c>
      <c r="B86" s="3">
        <f t="shared" si="13"/>
        <v>1466.4024747344165</v>
      </c>
      <c r="C86" s="3">
        <f t="shared" si="9"/>
        <v>1394.8880879803885</v>
      </c>
      <c r="D86" s="3">
        <f t="shared" si="10"/>
        <v>71.514386754028067</v>
      </c>
      <c r="E86" s="3">
        <f t="shared" si="11"/>
        <v>27155.98</v>
      </c>
      <c r="F86" s="3">
        <f>IF(ISNUMBER(A86),totalint-(SUM($D$10:D86)),"")</f>
        <v>685.33081161642258</v>
      </c>
      <c r="G86" s="3">
        <f t="shared" si="14"/>
        <v>27841.310811616422</v>
      </c>
    </row>
    <row r="87" spans="1:7" x14ac:dyDescent="0.25">
      <c r="A87">
        <f t="shared" si="12"/>
        <v>78</v>
      </c>
      <c r="B87" s="3">
        <f t="shared" si="13"/>
        <v>1466.4024747344163</v>
      </c>
      <c r="C87" s="3">
        <f t="shared" si="9"/>
        <v>1398.3795252039592</v>
      </c>
      <c r="D87" s="3">
        <f t="shared" si="10"/>
        <v>68.022949530457069</v>
      </c>
      <c r="E87" s="3">
        <f t="shared" si="11"/>
        <v>25757.599999999999</v>
      </c>
      <c r="F87" s="3">
        <f>IF(ISNUMBER(A87),totalint-(SUM($D$10:D87)),"")</f>
        <v>617.3078620859651</v>
      </c>
      <c r="G87" s="3">
        <f t="shared" si="14"/>
        <v>26374.907862085965</v>
      </c>
    </row>
    <row r="88" spans="1:7" x14ac:dyDescent="0.25">
      <c r="A88">
        <f t="shared" si="12"/>
        <v>79</v>
      </c>
      <c r="B88" s="3">
        <f t="shared" si="13"/>
        <v>1466.4024747344165</v>
      </c>
      <c r="C88" s="3">
        <f t="shared" si="9"/>
        <v>1401.8797015758471</v>
      </c>
      <c r="D88" s="3">
        <f t="shared" si="10"/>
        <v>64.522773158569308</v>
      </c>
      <c r="E88" s="3">
        <f t="shared" si="11"/>
        <v>24355.72</v>
      </c>
      <c r="F88" s="3">
        <f>IF(ISNUMBER(A88),totalint-(SUM($D$10:D88)),"")</f>
        <v>552.78508892739592</v>
      </c>
      <c r="G88" s="3">
        <f t="shared" si="14"/>
        <v>24908.505088927399</v>
      </c>
    </row>
    <row r="89" spans="1:7" x14ac:dyDescent="0.25">
      <c r="A89">
        <f t="shared" si="12"/>
        <v>80</v>
      </c>
      <c r="B89" s="3">
        <f t="shared" si="13"/>
        <v>1466.4024747344167</v>
      </c>
      <c r="C89" s="3">
        <f t="shared" si="9"/>
        <v>1405.3886389703428</v>
      </c>
      <c r="D89" s="3">
        <f t="shared" si="10"/>
        <v>61.013835764073924</v>
      </c>
      <c r="E89" s="3">
        <f t="shared" si="11"/>
        <v>22950.33</v>
      </c>
      <c r="F89" s="3">
        <f>IF(ISNUMBER(A89),totalint-(SUM($D$10:D89)),"")</f>
        <v>491.7712531633224</v>
      </c>
      <c r="G89" s="3">
        <f t="shared" si="14"/>
        <v>23442.101253163324</v>
      </c>
    </row>
    <row r="90" spans="1:7" x14ac:dyDescent="0.25">
      <c r="A90">
        <f t="shared" si="12"/>
        <v>81</v>
      </c>
      <c r="B90" s="3">
        <f t="shared" si="13"/>
        <v>1466.4024747344163</v>
      </c>
      <c r="C90" s="3">
        <f t="shared" si="9"/>
        <v>1408.9063593164881</v>
      </c>
      <c r="D90" s="3">
        <f t="shared" si="10"/>
        <v>57.496115417928245</v>
      </c>
      <c r="E90" s="3">
        <f t="shared" si="11"/>
        <v>21541.42</v>
      </c>
      <c r="F90" s="3">
        <f>IF(ISNUMBER(A90),totalint-(SUM($D$10:D90)),"")</f>
        <v>434.27513774539329</v>
      </c>
      <c r="G90" s="3">
        <f t="shared" si="14"/>
        <v>21975.695137745392</v>
      </c>
    </row>
    <row r="91" spans="1:7" x14ac:dyDescent="0.25">
      <c r="A91">
        <f t="shared" si="12"/>
        <v>82</v>
      </c>
      <c r="B91" s="3">
        <f t="shared" si="13"/>
        <v>1466.4024747344165</v>
      </c>
      <c r="C91" s="3">
        <f t="shared" si="9"/>
        <v>1412.4328845982159</v>
      </c>
      <c r="D91" s="3">
        <f t="shared" si="10"/>
        <v>53.969590136200658</v>
      </c>
      <c r="E91" s="3">
        <f t="shared" si="11"/>
        <v>20128.990000000002</v>
      </c>
      <c r="F91" s="3">
        <f>IF(ISNUMBER(A91),totalint-(SUM($D$10:D91)),"")</f>
        <v>380.30554760919222</v>
      </c>
      <c r="G91" s="3">
        <f t="shared" si="14"/>
        <v>20509.295547609196</v>
      </c>
    </row>
    <row r="92" spans="1:7" x14ac:dyDescent="0.25">
      <c r="A92">
        <f t="shared" si="12"/>
        <v>83</v>
      </c>
      <c r="B92" s="3">
        <f t="shared" si="13"/>
        <v>1466.4024747344167</v>
      </c>
      <c r="C92" s="3">
        <f t="shared" si="9"/>
        <v>1415.9682368544834</v>
      </c>
      <c r="D92" s="3">
        <f t="shared" si="10"/>
        <v>50.434237879933249</v>
      </c>
      <c r="E92" s="3">
        <f t="shared" si="11"/>
        <v>18713.02</v>
      </c>
      <c r="F92" s="3">
        <f>IF(ISNUMBER(A92),totalint-(SUM($D$10:D92)),"")</f>
        <v>329.87130972925843</v>
      </c>
      <c r="G92" s="3">
        <f t="shared" si="14"/>
        <v>19042.891309729261</v>
      </c>
    </row>
    <row r="93" spans="1:7" x14ac:dyDescent="0.25">
      <c r="A93">
        <f t="shared" si="12"/>
        <v>84</v>
      </c>
      <c r="B93" s="3">
        <f t="shared" si="13"/>
        <v>1466.4024747344165</v>
      </c>
      <c r="C93" s="3">
        <f t="shared" si="9"/>
        <v>1419.5124381794124</v>
      </c>
      <c r="D93" s="3">
        <f t="shared" si="10"/>
        <v>46.890036555004116</v>
      </c>
      <c r="E93" s="3">
        <f t="shared" si="11"/>
        <v>17293.509999999998</v>
      </c>
      <c r="F93" s="3">
        <f>IF(ISNUMBER(A93),totalint-(SUM($D$10:D93)),"")</f>
        <v>282.98127317425497</v>
      </c>
      <c r="G93" s="3">
        <f t="shared" si="14"/>
        <v>17576.491273174252</v>
      </c>
    </row>
    <row r="94" spans="1:7" x14ac:dyDescent="0.25">
      <c r="A94">
        <f t="shared" si="12"/>
        <v>85</v>
      </c>
      <c r="B94" s="3">
        <f t="shared" si="13"/>
        <v>1466.4024747344165</v>
      </c>
      <c r="C94" s="3">
        <f t="shared" si="9"/>
        <v>1423.0655107224272</v>
      </c>
      <c r="D94" s="3">
        <f t="shared" si="10"/>
        <v>43.336964011989238</v>
      </c>
      <c r="E94" s="3">
        <f t="shared" si="11"/>
        <v>15870.44</v>
      </c>
      <c r="F94" s="3">
        <f>IF(ISNUMBER(A94),totalint-(SUM($D$10:D94)),"")</f>
        <v>239.64430916226593</v>
      </c>
      <c r="G94" s="3">
        <f t="shared" si="14"/>
        <v>16110.084309162266</v>
      </c>
    </row>
    <row r="95" spans="1:7" x14ac:dyDescent="0.25">
      <c r="A95">
        <f t="shared" si="12"/>
        <v>86</v>
      </c>
      <c r="B95" s="3">
        <f t="shared" si="13"/>
        <v>1466.4024747344167</v>
      </c>
      <c r="C95" s="3">
        <f t="shared" si="9"/>
        <v>1426.6274766883926</v>
      </c>
      <c r="D95" s="3">
        <f t="shared" si="10"/>
        <v>39.774998046024074</v>
      </c>
      <c r="E95" s="3">
        <f t="shared" si="11"/>
        <v>14443.81</v>
      </c>
      <c r="F95" s="3">
        <f>IF(ISNUMBER(A95),totalint-(SUM($D$10:D95)),"")</f>
        <v>199.86931111624108</v>
      </c>
      <c r="G95" s="3">
        <f t="shared" si="14"/>
        <v>14643.679311116241</v>
      </c>
    </row>
    <row r="96" spans="1:7" x14ac:dyDescent="0.25">
      <c r="A96">
        <f t="shared" si="12"/>
        <v>87</v>
      </c>
      <c r="B96" s="3">
        <f t="shared" si="13"/>
        <v>1466.4024747344165</v>
      </c>
      <c r="C96" s="3">
        <f t="shared" si="9"/>
        <v>1430.1983583377516</v>
      </c>
      <c r="D96" s="3">
        <f t="shared" si="10"/>
        <v>36.20411639666478</v>
      </c>
      <c r="E96" s="3">
        <f t="shared" si="11"/>
        <v>13013.61</v>
      </c>
      <c r="F96" s="3">
        <f>IF(ISNUMBER(A96),totalint-(SUM($D$10:D96)),"")</f>
        <v>163.6651947195769</v>
      </c>
      <c r="G96" s="3">
        <f t="shared" si="14"/>
        <v>13177.275194719577</v>
      </c>
    </row>
    <row r="97" spans="1:7" x14ac:dyDescent="0.25">
      <c r="A97">
        <f t="shared" si="12"/>
        <v>88</v>
      </c>
      <c r="B97" s="3">
        <f t="shared" si="13"/>
        <v>1466.4024747344165</v>
      </c>
      <c r="C97" s="3">
        <f t="shared" si="9"/>
        <v>1433.7781779866673</v>
      </c>
      <c r="D97" s="3">
        <f t="shared" si="10"/>
        <v>32.624296747749135</v>
      </c>
      <c r="E97" s="3">
        <f t="shared" si="11"/>
        <v>11579.83</v>
      </c>
      <c r="F97" s="3">
        <f>IF(ISNUMBER(A97),totalint-(SUM($D$10:D97)),"")</f>
        <v>131.0408979718286</v>
      </c>
      <c r="G97" s="3">
        <f t="shared" si="14"/>
        <v>11710.870897971829</v>
      </c>
    </row>
    <row r="98" spans="1:7" x14ac:dyDescent="0.25">
      <c r="A98">
        <f t="shared" si="12"/>
        <v>89</v>
      </c>
      <c r="B98" s="3">
        <f t="shared" si="13"/>
        <v>1466.4024747344165</v>
      </c>
      <c r="C98" s="3">
        <f t="shared" si="9"/>
        <v>1437.3669580071594</v>
      </c>
      <c r="D98" s="3">
        <f t="shared" si="10"/>
        <v>29.035516727257008</v>
      </c>
      <c r="E98" s="3">
        <f t="shared" si="11"/>
        <v>10142.459999999999</v>
      </c>
      <c r="F98" s="3">
        <f>IF(ISNUMBER(A98),totalint-(SUM($D$10:D98)),"")</f>
        <v>102.00538124457125</v>
      </c>
      <c r="G98" s="3">
        <f t="shared" si="14"/>
        <v>10244.46538124457</v>
      </c>
    </row>
    <row r="99" spans="1:7" x14ac:dyDescent="0.25">
      <c r="A99">
        <f t="shared" si="12"/>
        <v>90</v>
      </c>
      <c r="B99" s="3">
        <f t="shared" si="13"/>
        <v>1466.4024747344165</v>
      </c>
      <c r="C99" s="3">
        <f t="shared" si="9"/>
        <v>1440.9647208272459</v>
      </c>
      <c r="D99" s="3">
        <f t="shared" si="10"/>
        <v>25.437753907170624</v>
      </c>
      <c r="E99" s="3">
        <f t="shared" si="11"/>
        <v>8701.5</v>
      </c>
      <c r="F99" s="3">
        <f>IF(ISNUMBER(A99),totalint-(SUM($D$10:D99)),"")</f>
        <v>76.567627337401063</v>
      </c>
      <c r="G99" s="3">
        <f t="shared" si="14"/>
        <v>8778.0676273374011</v>
      </c>
    </row>
    <row r="100" spans="1:7" x14ac:dyDescent="0.25">
      <c r="A100">
        <f t="shared" si="12"/>
        <v>91</v>
      </c>
      <c r="B100" s="3">
        <f t="shared" si="13"/>
        <v>1466.4024747344165</v>
      </c>
      <c r="C100" s="3">
        <f t="shared" si="9"/>
        <v>1444.5714889310823</v>
      </c>
      <c r="D100" s="3">
        <f t="shared" si="10"/>
        <v>21.830985803334325</v>
      </c>
      <c r="E100" s="3">
        <f t="shared" si="11"/>
        <v>7256.93</v>
      </c>
      <c r="F100" s="3">
        <f>IF(ISNUMBER(A100),totalint-(SUM($D$10:D100)),"")</f>
        <v>54.73664153406753</v>
      </c>
      <c r="G100" s="3">
        <f t="shared" si="14"/>
        <v>7311.6666415340678</v>
      </c>
    </row>
    <row r="101" spans="1:7" x14ac:dyDescent="0.25">
      <c r="A101">
        <f t="shared" si="12"/>
        <v>92</v>
      </c>
      <c r="B101" s="3">
        <f t="shared" si="13"/>
        <v>1466.4024747344163</v>
      </c>
      <c r="C101" s="3">
        <f t="shared" si="9"/>
        <v>1448.1872848591022</v>
      </c>
      <c r="D101" s="3">
        <f t="shared" si="10"/>
        <v>18.215189875314124</v>
      </c>
      <c r="E101" s="3">
        <f t="shared" si="11"/>
        <v>5808.74</v>
      </c>
      <c r="F101" s="3">
        <f>IF(ISNUMBER(A101),totalint-(SUM($D$10:D101)),"")</f>
        <v>36.521451658752994</v>
      </c>
      <c r="G101" s="3">
        <f t="shared" si="14"/>
        <v>5845.2614516587528</v>
      </c>
    </row>
    <row r="102" spans="1:7" x14ac:dyDescent="0.25">
      <c r="A102">
        <f t="shared" si="12"/>
        <v>93</v>
      </c>
      <c r="B102" s="3">
        <f t="shared" si="13"/>
        <v>1466.4024747344163</v>
      </c>
      <c r="C102" s="3">
        <f t="shared" si="9"/>
        <v>1451.8121312081596</v>
      </c>
      <c r="D102" s="3">
        <f t="shared" si="10"/>
        <v>14.59034352625677</v>
      </c>
      <c r="E102" s="3">
        <f t="shared" si="11"/>
        <v>4356.93</v>
      </c>
      <c r="F102" s="3">
        <f>IF(ISNUMBER(A102),totalint-(SUM($D$10:D102)),"")</f>
        <v>21.931108132495865</v>
      </c>
      <c r="G102" s="3">
        <f t="shared" si="14"/>
        <v>4378.8611081324962</v>
      </c>
    </row>
    <row r="103" spans="1:7" x14ac:dyDescent="0.25">
      <c r="A103">
        <f t="shared" si="12"/>
        <v>94</v>
      </c>
      <c r="B103" s="3">
        <f t="shared" si="13"/>
        <v>1466.4024747344163</v>
      </c>
      <c r="C103" s="3">
        <f t="shared" si="9"/>
        <v>1455.4460506316677</v>
      </c>
      <c r="D103" s="3">
        <f t="shared" si="10"/>
        <v>10.956424102748583</v>
      </c>
      <c r="E103" s="3">
        <f t="shared" si="11"/>
        <v>2901.48</v>
      </c>
      <c r="F103" s="3">
        <f>IF(ISNUMBER(A103),totalint-(SUM($D$10:D103)),"")</f>
        <v>10.974684029746641</v>
      </c>
      <c r="G103" s="3">
        <f t="shared" si="14"/>
        <v>2912.4546840297467</v>
      </c>
    </row>
    <row r="104" spans="1:7" x14ac:dyDescent="0.25">
      <c r="A104">
        <f t="shared" si="12"/>
        <v>95</v>
      </c>
      <c r="B104" s="3">
        <f t="shared" si="13"/>
        <v>1466.4024747344163</v>
      </c>
      <c r="C104" s="3">
        <f t="shared" si="9"/>
        <v>1459.0890658397425</v>
      </c>
      <c r="D104" s="3">
        <f t="shared" si="10"/>
        <v>7.3134088946738638</v>
      </c>
      <c r="E104" s="3">
        <f t="shared" si="11"/>
        <v>1442.39</v>
      </c>
      <c r="F104" s="3">
        <f>IF(ISNUMBER(A104),totalint-(SUM($D$10:D104)),"")</f>
        <v>3.6612751350730832</v>
      </c>
      <c r="G104" s="3">
        <f t="shared" si="14"/>
        <v>1446.0512751350732</v>
      </c>
    </row>
    <row r="105" spans="1:7" x14ac:dyDescent="0.25">
      <c r="A105">
        <f t="shared" si="12"/>
        <v>96</v>
      </c>
      <c r="B105" s="3">
        <f t="shared" si="13"/>
        <v>1466.4024747344163</v>
      </c>
      <c r="C105" s="3">
        <f t="shared" si="9"/>
        <v>1462.7411995993434</v>
      </c>
      <c r="D105" s="3">
        <f t="shared" si="10"/>
        <v>3.661275135072962</v>
      </c>
      <c r="E105" s="3">
        <f t="shared" si="11"/>
        <v>-20.350000000000001</v>
      </c>
      <c r="F105" s="3">
        <f>IF(ISNUMBER(A105),totalint-(SUM($D$10:D105)),"")</f>
        <v>0</v>
      </c>
      <c r="G105" s="3">
        <f t="shared" si="14"/>
        <v>-20.350000000000001</v>
      </c>
    </row>
    <row r="106" spans="1:7" x14ac:dyDescent="0.25">
      <c r="A106" t="str">
        <f t="shared" si="12"/>
        <v/>
      </c>
      <c r="B106" s="3" t="str">
        <f t="shared" si="13"/>
        <v/>
      </c>
      <c r="C106" s="3" t="str">
        <f t="shared" ref="C106:C129" si="15">IFERROR((PPMT(((1 + (interest / 360))^30) - 1,A106,term,principal))*-1,"")</f>
        <v/>
      </c>
      <c r="D106" s="3" t="str">
        <f t="shared" ref="D106:D129" si="16">IFERROR((IPMT(((1 + (interest / 360))^30) - 1,A106,term,principal))*-1,"")</f>
        <v/>
      </c>
      <c r="E106" s="3" t="str">
        <f t="shared" si="11"/>
        <v/>
      </c>
      <c r="F106" s="3" t="str">
        <f>IF(ISNUMBER(A106),totalint-(SUM($D$10:D106)),"")</f>
        <v/>
      </c>
      <c r="G106" s="3" t="str">
        <f t="shared" si="14"/>
        <v/>
      </c>
    </row>
    <row r="107" spans="1:7" x14ac:dyDescent="0.25">
      <c r="A107" t="str">
        <f t="shared" ref="A107:A129" si="17">IFERROR(IF((A106+1)&lt;=term,A106+1,""),"")</f>
        <v/>
      </c>
      <c r="B107" s="3" t="str">
        <f t="shared" si="13"/>
        <v/>
      </c>
      <c r="C107" s="3" t="str">
        <f t="shared" si="15"/>
        <v/>
      </c>
      <c r="D107" s="3" t="str">
        <f t="shared" si="16"/>
        <v/>
      </c>
      <c r="E107" s="3" t="str">
        <f t="shared" si="11"/>
        <v/>
      </c>
      <c r="F107" s="3" t="str">
        <f>IF(ISNUMBER(A107),totalint-(SUM($D$10:D107)),"")</f>
        <v/>
      </c>
      <c r="G107" s="3" t="str">
        <f t="shared" si="14"/>
        <v/>
      </c>
    </row>
    <row r="108" spans="1:7" x14ac:dyDescent="0.25">
      <c r="A108" t="str">
        <f t="shared" si="17"/>
        <v/>
      </c>
      <c r="B108" s="3" t="str">
        <f t="shared" si="13"/>
        <v/>
      </c>
      <c r="C108" s="3" t="str">
        <f t="shared" si="15"/>
        <v/>
      </c>
      <c r="D108" s="3" t="str">
        <f t="shared" si="16"/>
        <v/>
      </c>
      <c r="E108" s="3" t="str">
        <f t="shared" si="11"/>
        <v/>
      </c>
      <c r="F108" s="3" t="str">
        <f>IF(ISNUMBER(A108),totalint-(SUM($D$10:D108)),"")</f>
        <v/>
      </c>
      <c r="G108" s="3" t="str">
        <f t="shared" si="14"/>
        <v/>
      </c>
    </row>
    <row r="109" spans="1:7" x14ac:dyDescent="0.25">
      <c r="A109" t="str">
        <f t="shared" si="17"/>
        <v/>
      </c>
      <c r="B109" s="3" t="str">
        <f t="shared" si="13"/>
        <v/>
      </c>
      <c r="C109" s="3" t="str">
        <f t="shared" si="15"/>
        <v/>
      </c>
      <c r="D109" s="3" t="str">
        <f t="shared" si="16"/>
        <v/>
      </c>
      <c r="E109" s="3" t="str">
        <f t="shared" si="11"/>
        <v/>
      </c>
      <c r="F109" s="3" t="str">
        <f>IF(ISNUMBER(A109),totalint-(SUM($D$10:D109)),"")</f>
        <v/>
      </c>
      <c r="G109" s="3" t="str">
        <f t="shared" si="14"/>
        <v/>
      </c>
    </row>
    <row r="110" spans="1:7" x14ac:dyDescent="0.25">
      <c r="A110" t="str">
        <f t="shared" si="17"/>
        <v/>
      </c>
      <c r="B110" s="3" t="str">
        <f t="shared" si="13"/>
        <v/>
      </c>
      <c r="C110" s="3" t="str">
        <f t="shared" si="15"/>
        <v/>
      </c>
      <c r="D110" s="3" t="str">
        <f t="shared" si="16"/>
        <v/>
      </c>
      <c r="E110" s="3" t="str">
        <f t="shared" si="11"/>
        <v/>
      </c>
      <c r="F110" s="3" t="str">
        <f>IF(ISNUMBER(A110),totalint-(SUM($D$10:D110)),"")</f>
        <v/>
      </c>
      <c r="G110" s="3" t="str">
        <f t="shared" si="14"/>
        <v/>
      </c>
    </row>
    <row r="111" spans="1:7" x14ac:dyDescent="0.25">
      <c r="A111" t="str">
        <f t="shared" si="17"/>
        <v/>
      </c>
      <c r="B111" s="3" t="str">
        <f t="shared" si="13"/>
        <v/>
      </c>
      <c r="C111" s="3" t="str">
        <f t="shared" si="15"/>
        <v/>
      </c>
      <c r="D111" s="3" t="str">
        <f t="shared" si="16"/>
        <v/>
      </c>
      <c r="E111" s="3" t="str">
        <f t="shared" si="11"/>
        <v/>
      </c>
      <c r="F111" s="3" t="str">
        <f>IF(ISNUMBER(A111),totalint-(SUM($D$10:D111)),"")</f>
        <v/>
      </c>
      <c r="G111" s="3" t="str">
        <f t="shared" si="14"/>
        <v/>
      </c>
    </row>
    <row r="112" spans="1:7" x14ac:dyDescent="0.25">
      <c r="A112" t="str">
        <f t="shared" si="17"/>
        <v/>
      </c>
      <c r="B112" s="3" t="str">
        <f t="shared" si="13"/>
        <v/>
      </c>
      <c r="C112" s="3" t="str">
        <f t="shared" si="15"/>
        <v/>
      </c>
      <c r="D112" s="3" t="str">
        <f t="shared" si="16"/>
        <v/>
      </c>
      <c r="E112" s="3" t="str">
        <f t="shared" si="11"/>
        <v/>
      </c>
      <c r="F112" s="3" t="str">
        <f>IF(ISNUMBER(A112),totalint-(SUM($D$10:D112)),"")</f>
        <v/>
      </c>
      <c r="G112" s="3" t="str">
        <f t="shared" si="14"/>
        <v/>
      </c>
    </row>
    <row r="113" spans="1:7" x14ac:dyDescent="0.25">
      <c r="A113" t="str">
        <f t="shared" si="17"/>
        <v/>
      </c>
      <c r="B113" s="3" t="str">
        <f t="shared" si="13"/>
        <v/>
      </c>
      <c r="C113" s="3" t="str">
        <f t="shared" si="15"/>
        <v/>
      </c>
      <c r="D113" s="3" t="str">
        <f t="shared" si="16"/>
        <v/>
      </c>
      <c r="E113" s="3" t="str">
        <f t="shared" si="11"/>
        <v/>
      </c>
      <c r="F113" s="3" t="str">
        <f>IF(ISNUMBER(A113),totalint-(SUM($D$10:D113)),"")</f>
        <v/>
      </c>
      <c r="G113" s="3" t="str">
        <f t="shared" si="14"/>
        <v/>
      </c>
    </row>
    <row r="114" spans="1:7" x14ac:dyDescent="0.25">
      <c r="A114" t="str">
        <f t="shared" si="17"/>
        <v/>
      </c>
      <c r="B114" s="3" t="str">
        <f t="shared" si="13"/>
        <v/>
      </c>
      <c r="C114" s="3" t="str">
        <f t="shared" si="15"/>
        <v/>
      </c>
      <c r="D114" s="3" t="str">
        <f t="shared" si="16"/>
        <v/>
      </c>
      <c r="E114" s="3" t="str">
        <f t="shared" si="11"/>
        <v/>
      </c>
      <c r="F114" s="3" t="str">
        <f>IF(ISNUMBER(A114),totalint-(SUM($D$10:D114)),"")</f>
        <v/>
      </c>
      <c r="G114" s="3" t="str">
        <f t="shared" si="14"/>
        <v/>
      </c>
    </row>
    <row r="115" spans="1:7" x14ac:dyDescent="0.25">
      <c r="A115" t="str">
        <f t="shared" si="17"/>
        <v/>
      </c>
      <c r="B115" s="3" t="str">
        <f t="shared" si="13"/>
        <v/>
      </c>
      <c r="C115" s="3" t="str">
        <f t="shared" si="15"/>
        <v/>
      </c>
      <c r="D115" s="3" t="str">
        <f t="shared" si="16"/>
        <v/>
      </c>
      <c r="E115" s="3" t="str">
        <f t="shared" si="11"/>
        <v/>
      </c>
      <c r="F115" s="3" t="str">
        <f>IF(ISNUMBER(A115),totalint-(SUM($D$10:D115)),"")</f>
        <v/>
      </c>
      <c r="G115" s="3" t="str">
        <f t="shared" si="14"/>
        <v/>
      </c>
    </row>
    <row r="116" spans="1:7" x14ac:dyDescent="0.25">
      <c r="A116" t="str">
        <f t="shared" si="17"/>
        <v/>
      </c>
      <c r="B116" s="3" t="str">
        <f t="shared" si="13"/>
        <v/>
      </c>
      <c r="C116" s="3" t="str">
        <f t="shared" si="15"/>
        <v/>
      </c>
      <c r="D116" s="3" t="str">
        <f t="shared" si="16"/>
        <v/>
      </c>
      <c r="E116" s="3" t="str">
        <f t="shared" si="11"/>
        <v/>
      </c>
      <c r="F116" s="3" t="str">
        <f>IF(ISNUMBER(A116),totalint-(SUM($D$10:D116)),"")</f>
        <v/>
      </c>
      <c r="G116" s="3" t="str">
        <f t="shared" si="14"/>
        <v/>
      </c>
    </row>
    <row r="117" spans="1:7" x14ac:dyDescent="0.25">
      <c r="A117" t="str">
        <f t="shared" si="17"/>
        <v/>
      </c>
      <c r="B117" s="3" t="str">
        <f t="shared" si="13"/>
        <v/>
      </c>
      <c r="C117" s="3" t="str">
        <f t="shared" si="15"/>
        <v/>
      </c>
      <c r="D117" s="3" t="str">
        <f t="shared" si="16"/>
        <v/>
      </c>
      <c r="E117" s="3" t="str">
        <f t="shared" si="11"/>
        <v/>
      </c>
      <c r="F117" s="3" t="str">
        <f>IF(ISNUMBER(A117),totalint-(SUM($D$10:D117)),"")</f>
        <v/>
      </c>
      <c r="G117" s="3" t="str">
        <f t="shared" si="14"/>
        <v/>
      </c>
    </row>
    <row r="118" spans="1:7" x14ac:dyDescent="0.25">
      <c r="A118" t="str">
        <f t="shared" si="17"/>
        <v/>
      </c>
      <c r="B118" s="3" t="str">
        <f t="shared" si="13"/>
        <v/>
      </c>
      <c r="C118" s="3" t="str">
        <f t="shared" si="15"/>
        <v/>
      </c>
      <c r="D118" s="3" t="str">
        <f t="shared" si="16"/>
        <v/>
      </c>
      <c r="E118" s="3" t="str">
        <f t="shared" si="11"/>
        <v/>
      </c>
      <c r="F118" s="3" t="str">
        <f>IF(ISNUMBER(A118),totalint-(SUM($D$10:D118)),"")</f>
        <v/>
      </c>
      <c r="G118" s="3" t="str">
        <f t="shared" si="14"/>
        <v/>
      </c>
    </row>
    <row r="119" spans="1:7" x14ac:dyDescent="0.25">
      <c r="A119" t="str">
        <f t="shared" si="17"/>
        <v/>
      </c>
      <c r="B119" s="3" t="str">
        <f t="shared" si="13"/>
        <v/>
      </c>
      <c r="C119" s="3" t="str">
        <f t="shared" si="15"/>
        <v/>
      </c>
      <c r="D119" s="3" t="str">
        <f t="shared" si="16"/>
        <v/>
      </c>
      <c r="E119" s="3" t="str">
        <f t="shared" si="11"/>
        <v/>
      </c>
      <c r="F119" s="3" t="str">
        <f>IF(ISNUMBER(A119),totalint-(SUM($D$10:D119)),"")</f>
        <v/>
      </c>
      <c r="G119" s="3" t="str">
        <f t="shared" si="14"/>
        <v/>
      </c>
    </row>
    <row r="120" spans="1:7" x14ac:dyDescent="0.25">
      <c r="A120" t="str">
        <f t="shared" si="17"/>
        <v/>
      </c>
      <c r="B120" s="3" t="str">
        <f t="shared" si="13"/>
        <v/>
      </c>
      <c r="C120" s="3" t="str">
        <f t="shared" si="15"/>
        <v/>
      </c>
      <c r="D120" s="3" t="str">
        <f t="shared" si="16"/>
        <v/>
      </c>
      <c r="E120" s="3" t="str">
        <f t="shared" si="11"/>
        <v/>
      </c>
      <c r="F120" s="3" t="str">
        <f>IF(ISNUMBER(A120),totalint-(SUM($D$10:D120)),"")</f>
        <v/>
      </c>
      <c r="G120" s="3" t="str">
        <f t="shared" si="14"/>
        <v/>
      </c>
    </row>
    <row r="121" spans="1:7" x14ac:dyDescent="0.25">
      <c r="A121" t="str">
        <f t="shared" si="17"/>
        <v/>
      </c>
      <c r="B121" s="3" t="str">
        <f t="shared" si="13"/>
        <v/>
      </c>
      <c r="C121" s="3" t="str">
        <f t="shared" si="15"/>
        <v/>
      </c>
      <c r="D121" s="3" t="str">
        <f t="shared" si="16"/>
        <v/>
      </c>
      <c r="E121" s="3" t="str">
        <f t="shared" si="11"/>
        <v/>
      </c>
      <c r="F121" s="3" t="str">
        <f>IF(ISNUMBER(A121),totalint-(SUM($D$10:D121)),"")</f>
        <v/>
      </c>
      <c r="G121" s="3" t="str">
        <f t="shared" si="14"/>
        <v/>
      </c>
    </row>
    <row r="122" spans="1:7" x14ac:dyDescent="0.25">
      <c r="A122" t="str">
        <f t="shared" si="17"/>
        <v/>
      </c>
      <c r="B122" s="3" t="str">
        <f t="shared" si="13"/>
        <v/>
      </c>
      <c r="C122" s="3" t="str">
        <f t="shared" si="15"/>
        <v/>
      </c>
      <c r="D122" s="3" t="str">
        <f t="shared" si="16"/>
        <v/>
      </c>
      <c r="E122" s="3" t="str">
        <f t="shared" si="11"/>
        <v/>
      </c>
      <c r="F122" s="3" t="str">
        <f>IF(ISNUMBER(A122),totalint-(SUM($D$10:D122)),"")</f>
        <v/>
      </c>
      <c r="G122" s="3" t="str">
        <f t="shared" si="14"/>
        <v/>
      </c>
    </row>
    <row r="123" spans="1:7" x14ac:dyDescent="0.25">
      <c r="A123" t="str">
        <f t="shared" si="17"/>
        <v/>
      </c>
      <c r="B123" s="3" t="str">
        <f t="shared" si="13"/>
        <v/>
      </c>
      <c r="C123" s="3" t="str">
        <f t="shared" si="15"/>
        <v/>
      </c>
      <c r="D123" s="3" t="str">
        <f t="shared" si="16"/>
        <v/>
      </c>
      <c r="E123" s="3" t="str">
        <f t="shared" si="11"/>
        <v/>
      </c>
      <c r="F123" s="3" t="str">
        <f>IF(ISNUMBER(A123),totalint-(SUM($D$10:D123)),"")</f>
        <v/>
      </c>
      <c r="G123" s="3" t="str">
        <f t="shared" si="14"/>
        <v/>
      </c>
    </row>
    <row r="124" spans="1:7" x14ac:dyDescent="0.25">
      <c r="A124" t="str">
        <f t="shared" si="17"/>
        <v/>
      </c>
      <c r="B124" s="3" t="str">
        <f t="shared" si="13"/>
        <v/>
      </c>
      <c r="C124" s="3" t="str">
        <f t="shared" si="15"/>
        <v/>
      </c>
      <c r="D124" s="3" t="str">
        <f t="shared" si="16"/>
        <v/>
      </c>
      <c r="E124" s="3" t="str">
        <f t="shared" si="11"/>
        <v/>
      </c>
      <c r="F124" s="3" t="str">
        <f>IF(ISNUMBER(A124),totalint-(SUM($D$10:D124)),"")</f>
        <v/>
      </c>
      <c r="G124" s="3" t="str">
        <f t="shared" si="14"/>
        <v/>
      </c>
    </row>
    <row r="125" spans="1:7" x14ac:dyDescent="0.25">
      <c r="A125" t="str">
        <f t="shared" si="17"/>
        <v/>
      </c>
      <c r="B125" s="3" t="str">
        <f t="shared" si="13"/>
        <v/>
      </c>
      <c r="C125" s="3" t="str">
        <f t="shared" si="15"/>
        <v/>
      </c>
      <c r="D125" s="3" t="str">
        <f t="shared" si="16"/>
        <v/>
      </c>
      <c r="E125" s="3" t="str">
        <f t="shared" si="11"/>
        <v/>
      </c>
      <c r="F125" s="3" t="str">
        <f>IF(ISNUMBER(A125),totalint-(SUM($D$10:D125)),"")</f>
        <v/>
      </c>
      <c r="G125" s="3" t="str">
        <f t="shared" si="14"/>
        <v/>
      </c>
    </row>
    <row r="126" spans="1:7" x14ac:dyDescent="0.25">
      <c r="A126" t="str">
        <f t="shared" si="17"/>
        <v/>
      </c>
      <c r="B126" s="3" t="str">
        <f t="shared" si="13"/>
        <v/>
      </c>
      <c r="C126" s="3" t="str">
        <f t="shared" si="15"/>
        <v/>
      </c>
      <c r="D126" s="3" t="str">
        <f t="shared" si="16"/>
        <v/>
      </c>
      <c r="E126" s="3" t="str">
        <f t="shared" si="11"/>
        <v/>
      </c>
      <c r="F126" s="3" t="str">
        <f>IF(ISNUMBER(A126),totalint-(SUM($D$10:D126)),"")</f>
        <v/>
      </c>
      <c r="G126" s="3" t="str">
        <f t="shared" si="14"/>
        <v/>
      </c>
    </row>
    <row r="127" spans="1:7" x14ac:dyDescent="0.25">
      <c r="A127" t="str">
        <f t="shared" si="17"/>
        <v/>
      </c>
      <c r="B127" s="3" t="str">
        <f t="shared" si="13"/>
        <v/>
      </c>
      <c r="C127" s="3" t="str">
        <f t="shared" si="15"/>
        <v/>
      </c>
      <c r="D127" s="3" t="str">
        <f t="shared" si="16"/>
        <v/>
      </c>
      <c r="E127" s="3" t="str">
        <f t="shared" si="11"/>
        <v/>
      </c>
      <c r="F127" s="3" t="str">
        <f>IF(ISNUMBER(A127),totalint-(SUM($D$10:D127)),"")</f>
        <v/>
      </c>
      <c r="G127" s="3" t="str">
        <f t="shared" si="14"/>
        <v/>
      </c>
    </row>
    <row r="128" spans="1:7" x14ac:dyDescent="0.25">
      <c r="A128" t="str">
        <f t="shared" si="17"/>
        <v/>
      </c>
      <c r="B128" s="3" t="str">
        <f t="shared" si="13"/>
        <v/>
      </c>
      <c r="C128" s="3" t="str">
        <f t="shared" si="15"/>
        <v/>
      </c>
      <c r="D128" s="3" t="str">
        <f t="shared" si="16"/>
        <v/>
      </c>
      <c r="E128" s="3" t="str">
        <f t="shared" si="11"/>
        <v/>
      </c>
      <c r="F128" s="3" t="str">
        <f>IF(ISNUMBER(A128),totalint-(SUM($D$10:D128)),"")</f>
        <v/>
      </c>
      <c r="G128" s="3" t="str">
        <f t="shared" si="14"/>
        <v/>
      </c>
    </row>
    <row r="129" spans="1:7" x14ac:dyDescent="0.25">
      <c r="A129" t="str">
        <f t="shared" si="17"/>
        <v/>
      </c>
      <c r="B129" s="3" t="str">
        <f t="shared" si="13"/>
        <v/>
      </c>
      <c r="C129" s="3" t="str">
        <f t="shared" si="15"/>
        <v/>
      </c>
      <c r="D129" s="3" t="str">
        <f t="shared" si="16"/>
        <v/>
      </c>
      <c r="E129" s="3" t="str">
        <f>IFERROR(ROUND(E128-C129, 2),"")</f>
        <v/>
      </c>
      <c r="F129" s="3" t="str">
        <f>IF(ISNUMBER(A129),totalint-(SUM($D$10:D129)),"")</f>
        <v/>
      </c>
      <c r="G129" s="3" t="str">
        <f t="shared" si="14"/>
        <v/>
      </c>
    </row>
    <row r="130" spans="1:7" hidden="1" x14ac:dyDescent="0.25">
      <c r="D130" s="3">
        <f>SUM(D10:D129)</f>
        <v>15774.637574503999</v>
      </c>
    </row>
  </sheetData>
  <mergeCells count="3">
    <mergeCell ref="A1:J1"/>
    <mergeCell ref="C2:F5"/>
    <mergeCell ref="B6:E6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9A9B-D13F-4BC6-BB4D-F2C3B4A47C48}">
  <sheetPr codeName="Sheet3"/>
  <dimension ref="A1:M136"/>
  <sheetViews>
    <sheetView workbookViewId="0">
      <selection activeCell="B7" sqref="B7:E7"/>
    </sheetView>
  </sheetViews>
  <sheetFormatPr defaultColWidth="95.7109375" defaultRowHeight="15" x14ac:dyDescent="0.25"/>
  <cols>
    <col min="1" max="1" width="21.28515625" customWidth="1"/>
    <col min="2" max="3" width="15.28515625" customWidth="1"/>
    <col min="4" max="4" width="14.28515625" customWidth="1"/>
    <col min="5" max="5" width="17" customWidth="1"/>
    <col min="6" max="6" width="11.7109375" customWidth="1"/>
    <col min="7" max="7" width="10.7109375" customWidth="1"/>
    <col min="8" max="8" width="15.140625" customWidth="1"/>
    <col min="9" max="9" width="15.85546875" customWidth="1"/>
    <col min="10" max="10" width="14.7109375" customWidth="1"/>
    <col min="11" max="11" width="17.85546875" customWidth="1"/>
    <col min="12" max="12" width="18.85546875" bestFit="1" customWidth="1"/>
    <col min="13" max="13" width="40.5703125" customWidth="1"/>
  </cols>
  <sheetData>
    <row r="1" spans="1:13" x14ac:dyDescent="0.2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</row>
    <row r="2" spans="1:13" ht="29.25" customHeight="1" x14ac:dyDescent="0.25">
      <c r="A2" s="16" t="s">
        <v>0</v>
      </c>
      <c r="B2" s="17">
        <v>0.03</v>
      </c>
      <c r="C2" s="25" t="s">
        <v>10</v>
      </c>
      <c r="D2" s="25"/>
      <c r="E2" s="25"/>
      <c r="F2" s="25"/>
      <c r="G2" s="25"/>
      <c r="H2" s="25"/>
      <c r="I2" s="25"/>
      <c r="J2" s="25"/>
      <c r="K2" s="25"/>
      <c r="L2" s="7"/>
      <c r="M2" s="7"/>
    </row>
    <row r="3" spans="1:13" x14ac:dyDescent="0.25">
      <c r="A3" s="11" t="s">
        <v>1</v>
      </c>
      <c r="B3" s="2">
        <v>75000</v>
      </c>
      <c r="C3" s="12"/>
      <c r="D3" s="12"/>
      <c r="E3" s="12"/>
      <c r="F3" s="12"/>
      <c r="I3" s="2"/>
      <c r="J3" s="7"/>
      <c r="K3" s="7"/>
      <c r="L3" s="7"/>
      <c r="M3" s="7"/>
    </row>
    <row r="4" spans="1:13" x14ac:dyDescent="0.25">
      <c r="A4" s="12" t="s">
        <v>16</v>
      </c>
      <c r="B4" s="4">
        <v>72</v>
      </c>
      <c r="C4" s="12"/>
      <c r="D4" s="12"/>
      <c r="E4" s="12"/>
      <c r="F4" s="12"/>
      <c r="M4" s="7"/>
    </row>
    <row r="5" spans="1:13" ht="18.75" x14ac:dyDescent="0.3">
      <c r="A5" s="12" t="s">
        <v>11</v>
      </c>
      <c r="B5" s="23" t="str">
        <f>IF(term&gt;120,"MAXIMUM TERM IS 120","")</f>
        <v/>
      </c>
      <c r="C5" s="23"/>
      <c r="D5" s="23"/>
      <c r="E5" s="23"/>
    </row>
    <row r="6" spans="1:13" x14ac:dyDescent="0.25">
      <c r="A6" s="12" t="s">
        <v>17</v>
      </c>
      <c r="B6" s="4">
        <v>36</v>
      </c>
      <c r="C6" s="7"/>
      <c r="D6" s="7"/>
      <c r="E6" s="7"/>
      <c r="I6" s="6"/>
      <c r="J6" s="6"/>
      <c r="K6" s="6"/>
      <c r="L6" s="6"/>
    </row>
    <row r="7" spans="1:13" x14ac:dyDescent="0.25">
      <c r="B7" s="20" t="str">
        <f>IF(term2&gt;120,"MAXIMUM TERM IS 120","")</f>
        <v/>
      </c>
      <c r="C7" s="20"/>
      <c r="D7" s="20"/>
      <c r="E7" s="20"/>
      <c r="I7" s="6"/>
      <c r="J7" s="6"/>
      <c r="K7" s="6"/>
      <c r="L7" s="6"/>
    </row>
    <row r="8" spans="1:13" hidden="1" x14ac:dyDescent="0.25">
      <c r="B8" s="5">
        <f>((1 + (interest/ 360))^30) - 1</f>
        <v>2.503023184194042E-3</v>
      </c>
      <c r="C8" s="6"/>
      <c r="D8" s="6"/>
      <c r="E8" s="6"/>
      <c r="I8" s="6"/>
      <c r="J8" s="6"/>
      <c r="K8" s="6"/>
      <c r="L8" s="6"/>
    </row>
    <row r="9" spans="1:13" ht="18.75" x14ac:dyDescent="0.3">
      <c r="A9" s="24" t="s">
        <v>12</v>
      </c>
      <c r="B9" s="24"/>
      <c r="C9" s="24"/>
      <c r="D9" s="24"/>
      <c r="E9" s="8"/>
      <c r="I9" s="6"/>
      <c r="J9" s="6"/>
      <c r="K9" s="6"/>
      <c r="L9" s="6"/>
    </row>
    <row r="10" spans="1:13" ht="18.75" x14ac:dyDescent="0.3">
      <c r="A10" s="7"/>
      <c r="B10" s="10" t="s">
        <v>15</v>
      </c>
      <c r="C10" s="10" t="s">
        <v>14</v>
      </c>
      <c r="D10" s="10" t="s">
        <v>20</v>
      </c>
      <c r="E10" s="10"/>
      <c r="I10" s="6"/>
      <c r="J10" s="6"/>
      <c r="K10" s="6"/>
      <c r="L10" s="6"/>
    </row>
    <row r="11" spans="1:13" s="13" customFormat="1" x14ac:dyDescent="0.25">
      <c r="A11" s="12" t="s">
        <v>13</v>
      </c>
      <c r="B11" s="15">
        <f>t1totalint</f>
        <v>7054.6139051350337</v>
      </c>
      <c r="C11" s="15">
        <f>t2totalint</f>
        <v>3523.5828271717328</v>
      </c>
      <c r="D11" s="15">
        <f>B11-C11</f>
        <v>3531.031077963301</v>
      </c>
      <c r="E11" s="15"/>
      <c r="I11" s="14"/>
      <c r="J11" s="14"/>
      <c r="K11" s="14"/>
      <c r="L11" s="14"/>
    </row>
    <row r="12" spans="1:13" s="13" customFormat="1" x14ac:dyDescent="0.25">
      <c r="A12" s="12" t="s">
        <v>18</v>
      </c>
      <c r="B12" s="15">
        <f>t1totalpmt</f>
        <v>82054.613905135106</v>
      </c>
      <c r="C12" s="15">
        <f>t2totalpmt</f>
        <v>78523.582827171733</v>
      </c>
      <c r="D12" s="15">
        <f t="shared" ref="D12:D13" si="0">B12-C12</f>
        <v>3531.0310779633728</v>
      </c>
      <c r="E12" s="15"/>
      <c r="I12" s="14"/>
      <c r="J12" s="14"/>
      <c r="K12" s="14"/>
      <c r="L12" s="14"/>
    </row>
    <row r="13" spans="1:13" s="13" customFormat="1" x14ac:dyDescent="0.25">
      <c r="A13" s="12" t="s">
        <v>21</v>
      </c>
      <c r="B13" s="15">
        <f>t1pmt</f>
        <v>1139.6474153490979</v>
      </c>
      <c r="C13" s="15">
        <f>t2pmt</f>
        <v>2181.2106340881041</v>
      </c>
      <c r="D13" s="15">
        <f t="shared" si="0"/>
        <v>-1041.5632187390063</v>
      </c>
      <c r="E13" s="15"/>
      <c r="I13" s="14"/>
      <c r="J13" s="14"/>
      <c r="K13" s="14"/>
      <c r="L13" s="14"/>
    </row>
    <row r="14" spans="1:13" s="13" customFormat="1" x14ac:dyDescent="0.25"/>
    <row r="15" spans="1:13" ht="30" x14ac:dyDescent="0.25">
      <c r="A15" s="18" t="s">
        <v>3</v>
      </c>
      <c r="B15" s="18" t="s">
        <v>7</v>
      </c>
      <c r="C15" s="18" t="s">
        <v>6</v>
      </c>
      <c r="D15" s="18" t="s">
        <v>5</v>
      </c>
      <c r="E15" s="18" t="s">
        <v>8</v>
      </c>
      <c r="F15" s="18"/>
      <c r="G15" s="18" t="s">
        <v>3</v>
      </c>
      <c r="H15" s="18" t="s">
        <v>7</v>
      </c>
      <c r="I15" s="18" t="s">
        <v>6</v>
      </c>
      <c r="J15" s="18" t="s">
        <v>5</v>
      </c>
      <c r="K15" s="18" t="s">
        <v>8</v>
      </c>
    </row>
    <row r="16" spans="1:13" x14ac:dyDescent="0.25">
      <c r="A16">
        <f>IF(principal&gt;0,1,"")</f>
        <v>1</v>
      </c>
      <c r="B16" s="3">
        <f>IFERROR(C16+D16,"")</f>
        <v>1139.6474153490979</v>
      </c>
      <c r="C16" s="3">
        <f t="shared" ref="C16:C47" si="1">IFERROR((PPMT(((1 + (interest / 360))^30) - 1,A16,term,principal))*-1,"")</f>
        <v>951.92067653454467</v>
      </c>
      <c r="D16" s="3">
        <f t="shared" ref="D16:D47" si="2">IFERROR((IPMT(((1 + (interest / 360))^30) - 1,A16,term,principal))*-1,"")</f>
        <v>187.72673881455316</v>
      </c>
      <c r="E16" s="3">
        <f>IFERROR(principal-C16,"")</f>
        <v>74048.079323465456</v>
      </c>
      <c r="G16">
        <f>IF(principal&gt;0,1,"")</f>
        <v>1</v>
      </c>
      <c r="H16" s="3">
        <f>IFERROR(I16+J16,"")</f>
        <v>2181.2106340881041</v>
      </c>
      <c r="I16" s="3">
        <f t="shared" ref="I16:I47" si="3">IFERROR((PPMT(((1 + (interest / 360))^30) - 1,G16,term2,principal))*-1,"")</f>
        <v>1993.4838952735508</v>
      </c>
      <c r="J16" s="3">
        <f t="shared" ref="J16:J47" si="4">IFERROR((IPMT(((1 + (interest / 360))^30) - 1,G16,term2,principal))*-1,"")</f>
        <v>187.72673881455316</v>
      </c>
      <c r="K16" s="3">
        <f>IFERROR(principal-I16,"")</f>
        <v>73006.516104726456</v>
      </c>
    </row>
    <row r="17" spans="1:11" x14ac:dyDescent="0.25">
      <c r="A17">
        <f t="shared" ref="A17:A48" si="5">IFERROR(IF((A16+1)&lt;=term,A16+1,""),"")</f>
        <v>2</v>
      </c>
      <c r="B17" s="3">
        <f t="shared" ref="B17:B80" si="6">IFERROR(C17+D17,"")</f>
        <v>1139.6474153490979</v>
      </c>
      <c r="C17" s="3">
        <f t="shared" si="1"/>
        <v>954.30335605742425</v>
      </c>
      <c r="D17" s="3">
        <f t="shared" si="2"/>
        <v>185.34405929167352</v>
      </c>
      <c r="E17" s="3">
        <f t="shared" ref="E17:E80" si="7">IFERROR(ROUND(E16-C17,2),"")</f>
        <v>73093.78</v>
      </c>
      <c r="G17">
        <f t="shared" ref="G17:G48" si="8">IFERROR(IF((G16+1)&lt;=term2,G16+1,""),"")</f>
        <v>2</v>
      </c>
      <c r="H17" s="3">
        <f t="shared" ref="H17:H80" si="9">IFERROR(I17+J17,"")</f>
        <v>2181.2106340881037</v>
      </c>
      <c r="I17" s="3">
        <f t="shared" si="3"/>
        <v>1998.4736316807378</v>
      </c>
      <c r="J17" s="3">
        <f t="shared" si="4"/>
        <v>182.73700240736602</v>
      </c>
      <c r="K17" s="3">
        <f t="shared" ref="K17:K79" si="10">IFERROR(ROUND(K16-I17,2),"")</f>
        <v>71008.039999999994</v>
      </c>
    </row>
    <row r="18" spans="1:11" x14ac:dyDescent="0.25">
      <c r="A18">
        <f t="shared" si="5"/>
        <v>3</v>
      </c>
      <c r="B18" s="3">
        <f t="shared" si="6"/>
        <v>1139.6474153490979</v>
      </c>
      <c r="C18" s="3">
        <f t="shared" si="1"/>
        <v>956.6919994823902</v>
      </c>
      <c r="D18" s="3">
        <f t="shared" si="2"/>
        <v>182.9554158667076</v>
      </c>
      <c r="E18" s="3">
        <f t="shared" si="7"/>
        <v>72137.09</v>
      </c>
      <c r="G18">
        <f t="shared" si="8"/>
        <v>3</v>
      </c>
      <c r="H18" s="3">
        <f t="shared" si="9"/>
        <v>2181.2106340881037</v>
      </c>
      <c r="I18" s="3">
        <f t="shared" si="3"/>
        <v>2003.4758575138351</v>
      </c>
      <c r="J18" s="3">
        <f t="shared" si="4"/>
        <v>177.73477657426866</v>
      </c>
      <c r="K18" s="3">
        <f t="shared" si="10"/>
        <v>69004.56</v>
      </c>
    </row>
    <row r="19" spans="1:11" x14ac:dyDescent="0.25">
      <c r="A19">
        <f t="shared" si="5"/>
        <v>4</v>
      </c>
      <c r="B19" s="3">
        <f t="shared" si="6"/>
        <v>1139.6474153490979</v>
      </c>
      <c r="C19" s="3">
        <f t="shared" si="1"/>
        <v>959.08662173722757</v>
      </c>
      <c r="D19" s="3">
        <f t="shared" si="2"/>
        <v>180.56079361187022</v>
      </c>
      <c r="E19" s="3">
        <f t="shared" si="7"/>
        <v>71178</v>
      </c>
      <c r="G19">
        <f t="shared" si="8"/>
        <v>4</v>
      </c>
      <c r="H19" s="3">
        <f t="shared" si="9"/>
        <v>2181.2106340881037</v>
      </c>
      <c r="I19" s="3">
        <f t="shared" si="3"/>
        <v>2008.4906040341652</v>
      </c>
      <c r="J19" s="3">
        <f t="shared" si="4"/>
        <v>172.72003005393847</v>
      </c>
      <c r="K19" s="3">
        <f t="shared" si="10"/>
        <v>66996.070000000007</v>
      </c>
    </row>
    <row r="20" spans="1:11" x14ac:dyDescent="0.25">
      <c r="A20">
        <f t="shared" si="5"/>
        <v>5</v>
      </c>
      <c r="B20" s="3">
        <f t="shared" si="6"/>
        <v>1139.6474153490979</v>
      </c>
      <c r="C20" s="3">
        <f t="shared" si="1"/>
        <v>961.4872377870862</v>
      </c>
      <c r="D20" s="3">
        <f t="shared" si="2"/>
        <v>178.16017756201157</v>
      </c>
      <c r="E20" s="3">
        <f t="shared" si="7"/>
        <v>70216.509999999995</v>
      </c>
      <c r="G20">
        <f t="shared" si="8"/>
        <v>5</v>
      </c>
      <c r="H20" s="3">
        <f t="shared" si="9"/>
        <v>2181.2106340881037</v>
      </c>
      <c r="I20" s="3">
        <f t="shared" si="3"/>
        <v>2013.5179025812988</v>
      </c>
      <c r="J20" s="3">
        <f t="shared" si="4"/>
        <v>167.69273150680507</v>
      </c>
      <c r="K20" s="3">
        <f t="shared" si="10"/>
        <v>64982.55</v>
      </c>
    </row>
    <row r="21" spans="1:11" x14ac:dyDescent="0.25">
      <c r="A21">
        <f t="shared" si="5"/>
        <v>6</v>
      </c>
      <c r="B21" s="3">
        <f t="shared" si="6"/>
        <v>1139.6474153490979</v>
      </c>
      <c r="C21" s="3">
        <f t="shared" si="1"/>
        <v>963.89386263457402</v>
      </c>
      <c r="D21" s="3">
        <f t="shared" si="2"/>
        <v>175.75355271452383</v>
      </c>
      <c r="E21" s="3">
        <f t="shared" si="7"/>
        <v>69252.62</v>
      </c>
      <c r="G21">
        <f t="shared" si="8"/>
        <v>6</v>
      </c>
      <c r="H21" s="3">
        <f t="shared" si="9"/>
        <v>2181.2106340881037</v>
      </c>
      <c r="I21" s="3">
        <f t="shared" si="3"/>
        <v>2018.5577845732494</v>
      </c>
      <c r="J21" s="3">
        <f t="shared" si="4"/>
        <v>162.65284951485435</v>
      </c>
      <c r="K21" s="3">
        <f t="shared" si="10"/>
        <v>62963.99</v>
      </c>
    </row>
    <row r="22" spans="1:11" x14ac:dyDescent="0.25">
      <c r="A22">
        <f t="shared" si="5"/>
        <v>7</v>
      </c>
      <c r="B22" s="3">
        <f t="shared" si="6"/>
        <v>1139.6474153490979</v>
      </c>
      <c r="C22" s="3">
        <f t="shared" si="1"/>
        <v>966.30651131985064</v>
      </c>
      <c r="D22" s="3">
        <f t="shared" si="2"/>
        <v>173.34090402924713</v>
      </c>
      <c r="E22" s="3">
        <f t="shared" si="7"/>
        <v>68286.31</v>
      </c>
      <c r="G22">
        <f t="shared" si="8"/>
        <v>7</v>
      </c>
      <c r="H22" s="3">
        <f t="shared" si="9"/>
        <v>2181.2106340881037</v>
      </c>
      <c r="I22" s="3">
        <f t="shared" si="3"/>
        <v>2023.6102815066718</v>
      </c>
      <c r="J22" s="3">
        <f t="shared" si="4"/>
        <v>157.60035258143213</v>
      </c>
      <c r="K22" s="3">
        <f t="shared" si="10"/>
        <v>60940.38</v>
      </c>
    </row>
    <row r="23" spans="1:11" x14ac:dyDescent="0.25">
      <c r="A23">
        <f t="shared" si="5"/>
        <v>8</v>
      </c>
      <c r="B23" s="3">
        <f t="shared" si="6"/>
        <v>1139.6474153490976</v>
      </c>
      <c r="C23" s="3">
        <f t="shared" si="1"/>
        <v>968.72519892072182</v>
      </c>
      <c r="D23" s="3">
        <f t="shared" si="2"/>
        <v>170.92221642837589</v>
      </c>
      <c r="E23" s="3">
        <f t="shared" si="7"/>
        <v>67317.58</v>
      </c>
      <c r="G23">
        <f t="shared" si="8"/>
        <v>8</v>
      </c>
      <c r="H23" s="3">
        <f t="shared" si="9"/>
        <v>2181.2106340881041</v>
      </c>
      <c r="I23" s="3">
        <f t="shared" si="3"/>
        <v>2028.6754249570565</v>
      </c>
      <c r="J23" s="3">
        <f t="shared" si="4"/>
        <v>152.53520913104754</v>
      </c>
      <c r="K23" s="3">
        <f t="shared" si="10"/>
        <v>58911.7</v>
      </c>
    </row>
    <row r="24" spans="1:11" x14ac:dyDescent="0.25">
      <c r="A24">
        <f t="shared" si="5"/>
        <v>9</v>
      </c>
      <c r="B24" s="3">
        <f t="shared" si="6"/>
        <v>1139.6474153490976</v>
      </c>
      <c r="C24" s="3">
        <f t="shared" si="1"/>
        <v>971.14994055273326</v>
      </c>
      <c r="D24" s="3">
        <f t="shared" si="2"/>
        <v>168.49747479636434</v>
      </c>
      <c r="E24" s="3">
        <f t="shared" si="7"/>
        <v>66346.429999999993</v>
      </c>
      <c r="G24">
        <f t="shared" si="8"/>
        <v>9</v>
      </c>
      <c r="H24" s="3">
        <f t="shared" si="9"/>
        <v>2181.2106340881041</v>
      </c>
      <c r="I24" s="3">
        <f t="shared" si="3"/>
        <v>2033.7532465789288</v>
      </c>
      <c r="J24" s="3">
        <f t="shared" si="4"/>
        <v>147.45738750917528</v>
      </c>
      <c r="K24" s="3">
        <f t="shared" si="10"/>
        <v>56877.95</v>
      </c>
    </row>
    <row r="25" spans="1:11" x14ac:dyDescent="0.25">
      <c r="A25">
        <f t="shared" si="5"/>
        <v>10</v>
      </c>
      <c r="B25" s="3">
        <f t="shared" si="6"/>
        <v>1139.6474153490979</v>
      </c>
      <c r="C25" s="3">
        <f t="shared" si="1"/>
        <v>973.58075136926561</v>
      </c>
      <c r="D25" s="3">
        <f t="shared" si="2"/>
        <v>166.06666397983216</v>
      </c>
      <c r="E25" s="3">
        <f t="shared" si="7"/>
        <v>65372.85</v>
      </c>
      <c r="G25">
        <f t="shared" si="8"/>
        <v>10</v>
      </c>
      <c r="H25" s="3">
        <f t="shared" si="9"/>
        <v>2181.2106340881041</v>
      </c>
      <c r="I25" s="3">
        <f t="shared" si="3"/>
        <v>2038.8437781060456</v>
      </c>
      <c r="J25" s="3">
        <f t="shared" si="4"/>
        <v>142.36685598205833</v>
      </c>
      <c r="K25" s="3">
        <f t="shared" si="10"/>
        <v>54839.11</v>
      </c>
    </row>
    <row r="26" spans="1:11" x14ac:dyDescent="0.25">
      <c r="A26">
        <f t="shared" si="5"/>
        <v>11</v>
      </c>
      <c r="B26" s="3">
        <f t="shared" si="6"/>
        <v>1139.6474153490979</v>
      </c>
      <c r="C26" s="3">
        <f t="shared" si="1"/>
        <v>976.017646561628</v>
      </c>
      <c r="D26" s="3">
        <f t="shared" si="2"/>
        <v>163.62976878746989</v>
      </c>
      <c r="E26" s="3">
        <f t="shared" si="7"/>
        <v>64396.83</v>
      </c>
      <c r="G26">
        <f t="shared" si="8"/>
        <v>11</v>
      </c>
      <c r="H26" s="3">
        <f t="shared" si="9"/>
        <v>2181.2106340881041</v>
      </c>
      <c r="I26" s="3">
        <f t="shared" si="3"/>
        <v>2043.9470513515948</v>
      </c>
      <c r="J26" s="3">
        <f t="shared" si="4"/>
        <v>137.26358273650914</v>
      </c>
      <c r="K26" s="3">
        <f t="shared" si="10"/>
        <v>52795.16</v>
      </c>
    </row>
    <row r="27" spans="1:11" x14ac:dyDescent="0.25">
      <c r="A27">
        <f t="shared" si="5"/>
        <v>12</v>
      </c>
      <c r="B27" s="3">
        <f t="shared" si="6"/>
        <v>1139.6474153490979</v>
      </c>
      <c r="C27" s="3">
        <f t="shared" si="1"/>
        <v>978.46064135915424</v>
      </c>
      <c r="D27" s="3">
        <f t="shared" si="2"/>
        <v>161.18677398994359</v>
      </c>
      <c r="E27" s="3">
        <f t="shared" si="7"/>
        <v>63418.37</v>
      </c>
      <c r="G27">
        <f t="shared" si="8"/>
        <v>12</v>
      </c>
      <c r="H27" s="3">
        <f t="shared" si="9"/>
        <v>2181.2106340881037</v>
      </c>
      <c r="I27" s="3">
        <f t="shared" si="3"/>
        <v>2049.0630982083926</v>
      </c>
      <c r="J27" s="3">
        <f t="shared" si="4"/>
        <v>132.14753587971103</v>
      </c>
      <c r="K27" s="3">
        <f t="shared" si="10"/>
        <v>50746.1</v>
      </c>
    </row>
    <row r="28" spans="1:11" x14ac:dyDescent="0.25">
      <c r="A28">
        <f t="shared" si="5"/>
        <v>13</v>
      </c>
      <c r="B28" s="3">
        <f t="shared" si="6"/>
        <v>1139.6474153490976</v>
      </c>
      <c r="C28" s="3">
        <f t="shared" si="1"/>
        <v>980.90975102929747</v>
      </c>
      <c r="D28" s="3">
        <f t="shared" si="2"/>
        <v>158.73766431980027</v>
      </c>
      <c r="E28" s="3">
        <f t="shared" si="7"/>
        <v>62437.46</v>
      </c>
      <c r="G28">
        <f t="shared" si="8"/>
        <v>13</v>
      </c>
      <c r="H28" s="3">
        <f t="shared" si="9"/>
        <v>2181.2106340881037</v>
      </c>
      <c r="I28" s="3">
        <f t="shared" si="3"/>
        <v>2054.1919506490849</v>
      </c>
      <c r="J28" s="3">
        <f t="shared" si="4"/>
        <v>127.01868343901893</v>
      </c>
      <c r="K28" s="3">
        <f t="shared" si="10"/>
        <v>48691.91</v>
      </c>
    </row>
    <row r="29" spans="1:11" x14ac:dyDescent="0.25">
      <c r="A29">
        <f t="shared" si="5"/>
        <v>14</v>
      </c>
      <c r="B29" s="3">
        <f t="shared" si="6"/>
        <v>1139.6474153490979</v>
      </c>
      <c r="C29" s="3">
        <f t="shared" si="1"/>
        <v>983.36499087772586</v>
      </c>
      <c r="D29" s="3">
        <f t="shared" si="2"/>
        <v>156.28242447137191</v>
      </c>
      <c r="E29" s="3">
        <f t="shared" si="7"/>
        <v>61454.1</v>
      </c>
      <c r="G29">
        <f t="shared" si="8"/>
        <v>14</v>
      </c>
      <c r="H29" s="3">
        <f t="shared" si="9"/>
        <v>2181.2106340881041</v>
      </c>
      <c r="I29" s="3">
        <f t="shared" si="3"/>
        <v>2059.3336407263446</v>
      </c>
      <c r="J29" s="3">
        <f t="shared" si="4"/>
        <v>121.87699336175952</v>
      </c>
      <c r="K29" s="3">
        <f t="shared" si="10"/>
        <v>46632.58</v>
      </c>
    </row>
    <row r="30" spans="1:11" x14ac:dyDescent="0.25">
      <c r="A30">
        <f t="shared" si="5"/>
        <v>15</v>
      </c>
      <c r="B30" s="3">
        <f t="shared" si="6"/>
        <v>1139.6474153490976</v>
      </c>
      <c r="C30" s="3">
        <f t="shared" si="1"/>
        <v>985.82637624841743</v>
      </c>
      <c r="D30" s="3">
        <f t="shared" si="2"/>
        <v>153.82103910068022</v>
      </c>
      <c r="E30" s="3">
        <f t="shared" si="7"/>
        <v>60468.27</v>
      </c>
      <c r="G30">
        <f t="shared" si="8"/>
        <v>15</v>
      </c>
      <c r="H30" s="3">
        <f t="shared" si="9"/>
        <v>2181.2106340881037</v>
      </c>
      <c r="I30" s="3">
        <f t="shared" si="3"/>
        <v>2064.4882005730728</v>
      </c>
      <c r="J30" s="3">
        <f t="shared" si="4"/>
        <v>116.72243351503076</v>
      </c>
      <c r="K30" s="3">
        <f t="shared" si="10"/>
        <v>44568.09</v>
      </c>
    </row>
    <row r="31" spans="1:11" x14ac:dyDescent="0.25">
      <c r="A31">
        <f t="shared" si="5"/>
        <v>16</v>
      </c>
      <c r="B31" s="3">
        <f t="shared" si="6"/>
        <v>1139.6474153490979</v>
      </c>
      <c r="C31" s="3">
        <f t="shared" si="1"/>
        <v>988.29392252375737</v>
      </c>
      <c r="D31" s="3">
        <f t="shared" si="2"/>
        <v>151.35349282534045</v>
      </c>
      <c r="E31" s="3">
        <f t="shared" si="7"/>
        <v>59479.98</v>
      </c>
      <c r="G31">
        <f t="shared" si="8"/>
        <v>16</v>
      </c>
      <c r="H31" s="3">
        <f t="shared" si="9"/>
        <v>2181.2106340881037</v>
      </c>
      <c r="I31" s="3">
        <f t="shared" si="3"/>
        <v>2069.6556624026025</v>
      </c>
      <c r="J31" s="3">
        <f t="shared" si="4"/>
        <v>111.55497168550131</v>
      </c>
      <c r="K31" s="3">
        <f t="shared" si="10"/>
        <v>42498.43</v>
      </c>
    </row>
    <row r="32" spans="1:11" x14ac:dyDescent="0.25">
      <c r="A32">
        <f t="shared" si="5"/>
        <v>17</v>
      </c>
      <c r="B32" s="3">
        <f t="shared" si="6"/>
        <v>1139.6474153490979</v>
      </c>
      <c r="C32" s="3">
        <f t="shared" si="1"/>
        <v>990.76764512463239</v>
      </c>
      <c r="D32" s="3">
        <f t="shared" si="2"/>
        <v>148.8797702244654</v>
      </c>
      <c r="E32" s="3">
        <f t="shared" si="7"/>
        <v>58489.21</v>
      </c>
      <c r="G32">
        <f t="shared" si="8"/>
        <v>17</v>
      </c>
      <c r="H32" s="3">
        <f t="shared" si="9"/>
        <v>2181.2106340881041</v>
      </c>
      <c r="I32" s="3">
        <f t="shared" si="3"/>
        <v>2074.8360585088949</v>
      </c>
      <c r="J32" s="3">
        <f t="shared" si="4"/>
        <v>106.37457557920911</v>
      </c>
      <c r="K32" s="3">
        <f t="shared" si="10"/>
        <v>40423.589999999997</v>
      </c>
    </row>
    <row r="33" spans="1:11" x14ac:dyDescent="0.25">
      <c r="A33">
        <f t="shared" si="5"/>
        <v>18</v>
      </c>
      <c r="B33" s="3">
        <f t="shared" si="6"/>
        <v>1139.6474153490979</v>
      </c>
      <c r="C33" s="3">
        <f t="shared" si="1"/>
        <v>993.24755951052873</v>
      </c>
      <c r="D33" s="3">
        <f t="shared" si="2"/>
        <v>146.39985583856907</v>
      </c>
      <c r="E33" s="3">
        <f t="shared" si="7"/>
        <v>57495.96</v>
      </c>
      <c r="G33">
        <f t="shared" si="8"/>
        <v>18</v>
      </c>
      <c r="H33" s="3">
        <f t="shared" si="9"/>
        <v>2181.2106340881037</v>
      </c>
      <c r="I33" s="3">
        <f t="shared" si="3"/>
        <v>2080.0294212667441</v>
      </c>
      <c r="J33" s="3">
        <f t="shared" si="4"/>
        <v>101.18121282135958</v>
      </c>
      <c r="K33" s="3">
        <f t="shared" si="10"/>
        <v>38343.56</v>
      </c>
    </row>
    <row r="34" spans="1:11" x14ac:dyDescent="0.25">
      <c r="A34">
        <f t="shared" si="5"/>
        <v>19</v>
      </c>
      <c r="B34" s="3">
        <f t="shared" si="6"/>
        <v>1139.6474153490976</v>
      </c>
      <c r="C34" s="3">
        <f t="shared" si="1"/>
        <v>995.73368117962764</v>
      </c>
      <c r="D34" s="3">
        <f t="shared" si="2"/>
        <v>143.9137341694701</v>
      </c>
      <c r="E34" s="3">
        <f t="shared" si="7"/>
        <v>56500.23</v>
      </c>
      <c r="G34">
        <f t="shared" si="8"/>
        <v>19</v>
      </c>
      <c r="H34" s="3">
        <f t="shared" si="9"/>
        <v>2181.2106340881037</v>
      </c>
      <c r="I34" s="3">
        <f t="shared" si="3"/>
        <v>2085.2357831319805</v>
      </c>
      <c r="J34" s="3">
        <f t="shared" si="4"/>
        <v>95.974850956123205</v>
      </c>
      <c r="K34" s="3">
        <f t="shared" si="10"/>
        <v>36258.32</v>
      </c>
    </row>
    <row r="35" spans="1:11" x14ac:dyDescent="0.25">
      <c r="A35">
        <f t="shared" si="5"/>
        <v>20</v>
      </c>
      <c r="B35" s="3">
        <f t="shared" si="6"/>
        <v>1139.6474153490979</v>
      </c>
      <c r="C35" s="3">
        <f t="shared" si="1"/>
        <v>998.22602566890316</v>
      </c>
      <c r="D35" s="3">
        <f t="shared" si="2"/>
        <v>141.42138968019461</v>
      </c>
      <c r="E35" s="3">
        <f t="shared" si="7"/>
        <v>55502</v>
      </c>
      <c r="G35">
        <f t="shared" si="8"/>
        <v>20</v>
      </c>
      <c r="H35" s="3">
        <f t="shared" si="9"/>
        <v>2181.2106340881041</v>
      </c>
      <c r="I35" s="3">
        <f t="shared" si="3"/>
        <v>2090.4551766416712</v>
      </c>
      <c r="J35" s="3">
        <f t="shared" si="4"/>
        <v>90.755457446432814</v>
      </c>
      <c r="K35" s="3">
        <f t="shared" si="10"/>
        <v>34167.86</v>
      </c>
    </row>
    <row r="36" spans="1:11" x14ac:dyDescent="0.25">
      <c r="A36">
        <f t="shared" si="5"/>
        <v>21</v>
      </c>
      <c r="B36" s="3">
        <f t="shared" si="6"/>
        <v>1139.6474153490979</v>
      </c>
      <c r="C36" s="3">
        <f t="shared" si="1"/>
        <v>1000.7246085542183</v>
      </c>
      <c r="D36" s="3">
        <f t="shared" si="2"/>
        <v>138.92280679487945</v>
      </c>
      <c r="E36" s="3">
        <f t="shared" si="7"/>
        <v>54501.279999999999</v>
      </c>
      <c r="G36">
        <f t="shared" si="8"/>
        <v>21</v>
      </c>
      <c r="H36" s="3">
        <f t="shared" si="9"/>
        <v>2181.2106340881037</v>
      </c>
      <c r="I36" s="3">
        <f t="shared" si="3"/>
        <v>2095.6876344143234</v>
      </c>
      <c r="J36" s="3">
        <f t="shared" si="4"/>
        <v>85.522999673780262</v>
      </c>
      <c r="K36" s="3">
        <f t="shared" si="10"/>
        <v>32072.17</v>
      </c>
    </row>
    <row r="37" spans="1:11" x14ac:dyDescent="0.25">
      <c r="A37">
        <f t="shared" si="5"/>
        <v>22</v>
      </c>
      <c r="B37" s="3">
        <f t="shared" si="6"/>
        <v>1139.6474153490979</v>
      </c>
      <c r="C37" s="3">
        <f t="shared" si="1"/>
        <v>1003.2294454504231</v>
      </c>
      <c r="D37" s="3">
        <f t="shared" si="2"/>
        <v>136.41796989867473</v>
      </c>
      <c r="E37" s="3">
        <f t="shared" si="7"/>
        <v>53498.05</v>
      </c>
      <c r="G37">
        <f t="shared" si="8"/>
        <v>22</v>
      </c>
      <c r="H37" s="3">
        <f t="shared" si="9"/>
        <v>2181.2106340881037</v>
      </c>
      <c r="I37" s="3">
        <f t="shared" si="3"/>
        <v>2100.933189150091</v>
      </c>
      <c r="J37" s="3">
        <f t="shared" si="4"/>
        <v>80.277444938012451</v>
      </c>
      <c r="K37" s="3">
        <f t="shared" si="10"/>
        <v>29971.24</v>
      </c>
    </row>
    <row r="38" spans="1:11" x14ac:dyDescent="0.25">
      <c r="A38">
        <f t="shared" si="5"/>
        <v>23</v>
      </c>
      <c r="B38" s="3">
        <f t="shared" si="6"/>
        <v>1139.6474153490976</v>
      </c>
      <c r="C38" s="3">
        <f t="shared" si="1"/>
        <v>1005.7405520114515</v>
      </c>
      <c r="D38" s="3">
        <f t="shared" si="2"/>
        <v>133.9068633376462</v>
      </c>
      <c r="E38" s="3">
        <f t="shared" si="7"/>
        <v>52492.31</v>
      </c>
      <c r="G38">
        <f t="shared" si="8"/>
        <v>23</v>
      </c>
      <c r="H38" s="3">
        <f t="shared" si="9"/>
        <v>2181.2106340881037</v>
      </c>
      <c r="I38" s="3">
        <f t="shared" si="3"/>
        <v>2106.1918736309767</v>
      </c>
      <c r="J38" s="3">
        <f t="shared" si="4"/>
        <v>75.018760457127044</v>
      </c>
      <c r="K38" s="3">
        <f t="shared" si="10"/>
        <v>27865.05</v>
      </c>
    </row>
    <row r="39" spans="1:11" x14ac:dyDescent="0.25">
      <c r="A39">
        <f t="shared" si="5"/>
        <v>24</v>
      </c>
      <c r="B39" s="3">
        <f t="shared" si="6"/>
        <v>1139.6474153490976</v>
      </c>
      <c r="C39" s="3">
        <f t="shared" si="1"/>
        <v>1008.2579439304202</v>
      </c>
      <c r="D39" s="3">
        <f t="shared" si="2"/>
        <v>131.38947141867743</v>
      </c>
      <c r="E39" s="3">
        <f t="shared" si="7"/>
        <v>51484.05</v>
      </c>
      <c r="G39">
        <f t="shared" si="8"/>
        <v>24</v>
      </c>
      <c r="H39" s="3">
        <f t="shared" si="9"/>
        <v>2181.2106340881037</v>
      </c>
      <c r="I39" s="3">
        <f t="shared" si="3"/>
        <v>2111.4637207210362</v>
      </c>
      <c r="J39" s="3">
        <f t="shared" si="4"/>
        <v>69.74691336706762</v>
      </c>
      <c r="K39" s="3">
        <f t="shared" si="10"/>
        <v>25753.59</v>
      </c>
    </row>
    <row r="40" spans="1:11" x14ac:dyDescent="0.25">
      <c r="A40">
        <f t="shared" si="5"/>
        <v>25</v>
      </c>
      <c r="B40" s="3">
        <f t="shared" si="6"/>
        <v>1139.6474153490979</v>
      </c>
      <c r="C40" s="3">
        <f t="shared" si="1"/>
        <v>1010.781636939726</v>
      </c>
      <c r="D40" s="3">
        <f t="shared" si="2"/>
        <v>128.86577840937179</v>
      </c>
      <c r="E40" s="3">
        <f t="shared" si="7"/>
        <v>50473.27</v>
      </c>
      <c r="G40">
        <f t="shared" si="8"/>
        <v>25</v>
      </c>
      <c r="H40" s="3">
        <f t="shared" si="9"/>
        <v>2181.2106340881037</v>
      </c>
      <c r="I40" s="3">
        <f t="shared" si="3"/>
        <v>2116.7487633665855</v>
      </c>
      <c r="J40" s="3">
        <f t="shared" si="4"/>
        <v>64.461870721518252</v>
      </c>
      <c r="K40" s="3">
        <f t="shared" si="10"/>
        <v>23636.84</v>
      </c>
    </row>
    <row r="41" spans="1:11" x14ac:dyDescent="0.25">
      <c r="A41">
        <f t="shared" si="5"/>
        <v>26</v>
      </c>
      <c r="B41" s="3">
        <f t="shared" si="6"/>
        <v>1139.6474153490979</v>
      </c>
      <c r="C41" s="3">
        <f t="shared" si="1"/>
        <v>1013.3116468111438</v>
      </c>
      <c r="D41" s="3">
        <f t="shared" si="2"/>
        <v>126.33576853795404</v>
      </c>
      <c r="E41" s="3">
        <f t="shared" si="7"/>
        <v>49459.96</v>
      </c>
      <c r="G41">
        <f t="shared" si="8"/>
        <v>26</v>
      </c>
      <c r="H41" s="3">
        <f t="shared" si="9"/>
        <v>2181.2106340881041</v>
      </c>
      <c r="I41" s="3">
        <f t="shared" si="3"/>
        <v>2122.0470345964063</v>
      </c>
      <c r="J41" s="3">
        <f t="shared" si="4"/>
        <v>59.163599491697624</v>
      </c>
      <c r="K41" s="3">
        <f t="shared" si="10"/>
        <v>21514.79</v>
      </c>
    </row>
    <row r="42" spans="1:11" x14ac:dyDescent="0.25">
      <c r="A42">
        <f t="shared" si="5"/>
        <v>27</v>
      </c>
      <c r="B42" s="3">
        <f t="shared" si="6"/>
        <v>1139.6474153490979</v>
      </c>
      <c r="C42" s="3">
        <f t="shared" si="1"/>
        <v>1015.8479893559258</v>
      </c>
      <c r="D42" s="3">
        <f t="shared" si="2"/>
        <v>123.79942599317191</v>
      </c>
      <c r="E42" s="3">
        <f t="shared" si="7"/>
        <v>48444.11</v>
      </c>
      <c r="G42">
        <f t="shared" si="8"/>
        <v>27</v>
      </c>
      <c r="H42" s="3">
        <f t="shared" si="9"/>
        <v>2181.2106340881037</v>
      </c>
      <c r="I42" s="3">
        <f t="shared" si="3"/>
        <v>2127.358567521951</v>
      </c>
      <c r="J42" s="3">
        <f t="shared" si="4"/>
        <v>53.852066566152594</v>
      </c>
      <c r="K42" s="3">
        <f t="shared" si="10"/>
        <v>19387.43</v>
      </c>
    </row>
    <row r="43" spans="1:11" x14ac:dyDescent="0.25">
      <c r="A43">
        <f t="shared" si="5"/>
        <v>28</v>
      </c>
      <c r="B43" s="3">
        <f t="shared" si="6"/>
        <v>1139.6474153490979</v>
      </c>
      <c r="C43" s="3">
        <f t="shared" si="1"/>
        <v>1018.3906804249007</v>
      </c>
      <c r="D43" s="3">
        <f t="shared" si="2"/>
        <v>121.2567349241971</v>
      </c>
      <c r="E43" s="3">
        <f t="shared" si="7"/>
        <v>47425.72</v>
      </c>
      <c r="G43">
        <f t="shared" si="8"/>
        <v>28</v>
      </c>
      <c r="H43" s="3">
        <f t="shared" si="9"/>
        <v>2181.2106340881041</v>
      </c>
      <c r="I43" s="3">
        <f t="shared" si="3"/>
        <v>2132.6833953375526</v>
      </c>
      <c r="J43" s="3">
        <f t="shared" si="4"/>
        <v>48.527238750551334</v>
      </c>
      <c r="K43" s="3">
        <f t="shared" si="10"/>
        <v>17254.75</v>
      </c>
    </row>
    <row r="44" spans="1:11" x14ac:dyDescent="0.25">
      <c r="A44">
        <f t="shared" si="5"/>
        <v>29</v>
      </c>
      <c r="B44" s="3">
        <f t="shared" si="6"/>
        <v>1139.6474153490979</v>
      </c>
      <c r="C44" s="3">
        <f t="shared" si="1"/>
        <v>1020.9397359085714</v>
      </c>
      <c r="D44" s="3">
        <f t="shared" si="2"/>
        <v>118.70767944052646</v>
      </c>
      <c r="E44" s="3">
        <f t="shared" si="7"/>
        <v>46404.78</v>
      </c>
      <c r="G44">
        <f t="shared" si="8"/>
        <v>29</v>
      </c>
      <c r="H44" s="3">
        <f t="shared" si="9"/>
        <v>2181.2106340881037</v>
      </c>
      <c r="I44" s="3">
        <f t="shared" si="3"/>
        <v>2138.0215513206281</v>
      </c>
      <c r="J44" s="3">
        <f t="shared" si="4"/>
        <v>43.18908276747576</v>
      </c>
      <c r="K44" s="3">
        <f t="shared" si="10"/>
        <v>15116.73</v>
      </c>
    </row>
    <row r="45" spans="1:11" x14ac:dyDescent="0.25">
      <c r="A45">
        <f t="shared" si="5"/>
        <v>30</v>
      </c>
      <c r="B45" s="3">
        <f t="shared" si="6"/>
        <v>1139.6474153490979</v>
      </c>
      <c r="C45" s="3">
        <f t="shared" si="1"/>
        <v>1023.4951717372155</v>
      </c>
      <c r="D45" s="3">
        <f t="shared" si="2"/>
        <v>116.15224361188234</v>
      </c>
      <c r="E45" s="3">
        <f t="shared" si="7"/>
        <v>45381.279999999999</v>
      </c>
      <c r="G45">
        <f t="shared" si="8"/>
        <v>30</v>
      </c>
      <c r="H45" s="3">
        <f t="shared" si="9"/>
        <v>2181.2106340881041</v>
      </c>
      <c r="I45" s="3">
        <f t="shared" si="3"/>
        <v>2143.3730688318906</v>
      </c>
      <c r="J45" s="3">
        <f t="shared" si="4"/>
        <v>37.837565256213722</v>
      </c>
      <c r="K45" s="3">
        <f t="shared" si="10"/>
        <v>12973.36</v>
      </c>
    </row>
    <row r="46" spans="1:11" x14ac:dyDescent="0.25">
      <c r="A46">
        <f t="shared" si="5"/>
        <v>31</v>
      </c>
      <c r="B46" s="3">
        <f t="shared" si="6"/>
        <v>1139.6474153490976</v>
      </c>
      <c r="C46" s="3">
        <f t="shared" si="1"/>
        <v>1026.0570038809842</v>
      </c>
      <c r="D46" s="3">
        <f t="shared" si="2"/>
        <v>113.59041146811344</v>
      </c>
      <c r="E46" s="3">
        <f t="shared" si="7"/>
        <v>44355.22</v>
      </c>
      <c r="G46">
        <f t="shared" si="8"/>
        <v>31</v>
      </c>
      <c r="H46" s="3">
        <f t="shared" si="9"/>
        <v>2181.2106340881037</v>
      </c>
      <c r="I46" s="3">
        <f t="shared" si="3"/>
        <v>2148.7379813155535</v>
      </c>
      <c r="J46" s="3">
        <f t="shared" si="4"/>
        <v>32.472652772550362</v>
      </c>
      <c r="K46" s="3">
        <f t="shared" si="10"/>
        <v>10824.62</v>
      </c>
    </row>
    <row r="47" spans="1:11" x14ac:dyDescent="0.25">
      <c r="A47">
        <f t="shared" si="5"/>
        <v>32</v>
      </c>
      <c r="B47" s="3">
        <f t="shared" si="6"/>
        <v>1139.6474153490979</v>
      </c>
      <c r="C47" s="3">
        <f t="shared" si="1"/>
        <v>1028.6252483500032</v>
      </c>
      <c r="D47" s="3">
        <f t="shared" si="2"/>
        <v>111.02216699909465</v>
      </c>
      <c r="E47" s="3">
        <f t="shared" si="7"/>
        <v>43326.59</v>
      </c>
      <c r="G47">
        <f t="shared" si="8"/>
        <v>32</v>
      </c>
      <c r="H47" s="3">
        <f t="shared" si="9"/>
        <v>2181.2106340881037</v>
      </c>
      <c r="I47" s="3">
        <f t="shared" si="3"/>
        <v>2154.1163222995447</v>
      </c>
      <c r="J47" s="3">
        <f t="shared" si="4"/>
        <v>27.094311788559235</v>
      </c>
      <c r="K47" s="3">
        <f t="shared" si="10"/>
        <v>8670.5</v>
      </c>
    </row>
    <row r="48" spans="1:11" x14ac:dyDescent="0.25">
      <c r="A48">
        <f t="shared" si="5"/>
        <v>33</v>
      </c>
      <c r="B48" s="3">
        <f t="shared" si="6"/>
        <v>1139.6474153490979</v>
      </c>
      <c r="C48" s="3">
        <f t="shared" ref="C48:C79" si="11">IFERROR((PPMT(((1 + (interest / 360))^30) - 1,A48,term,principal))*-1,"")</f>
        <v>1031.1999211944706</v>
      </c>
      <c r="D48" s="3">
        <f t="shared" ref="D48:D79" si="12">IFERROR((IPMT(((1 + (interest / 360))^30) - 1,A48,term,principal))*-1,"")</f>
        <v>108.44749415462725</v>
      </c>
      <c r="E48" s="3">
        <f t="shared" si="7"/>
        <v>42295.39</v>
      </c>
      <c r="G48">
        <f t="shared" si="8"/>
        <v>33</v>
      </c>
      <c r="H48" s="3">
        <f t="shared" si="9"/>
        <v>2181.2106340881041</v>
      </c>
      <c r="I48" s="3">
        <f t="shared" ref="I48:I79" si="13">IFERROR((PPMT(((1 + (interest / 360))^30) - 1,G48,term2,principal))*-1,"")</f>
        <v>2159.5081253957114</v>
      </c>
      <c r="J48" s="3">
        <f t="shared" ref="J48:J79" si="14">IFERROR((IPMT(((1 + (interest / 360))^30) - 1,G48,term2,principal))*-1,"")</f>
        <v>21.702508692392666</v>
      </c>
      <c r="K48" s="3">
        <f t="shared" si="10"/>
        <v>6510.99</v>
      </c>
    </row>
    <row r="49" spans="1:11" x14ac:dyDescent="0.25">
      <c r="A49">
        <f t="shared" ref="A49:A80" si="15">IFERROR(IF((A48+1)&lt;=term,A48+1,""),"")</f>
        <v>34</v>
      </c>
      <c r="B49" s="3">
        <f t="shared" si="6"/>
        <v>1139.6474153490976</v>
      </c>
      <c r="C49" s="3">
        <f t="shared" si="11"/>
        <v>1033.7810385047592</v>
      </c>
      <c r="D49" s="3">
        <f t="shared" si="12"/>
        <v>105.8663768443384</v>
      </c>
      <c r="E49" s="3">
        <f t="shared" si="7"/>
        <v>41261.61</v>
      </c>
      <c r="G49">
        <f t="shared" ref="G49:G80" si="16">IFERROR(IF((G48+1)&lt;=term2,G48+1,""),"")</f>
        <v>34</v>
      </c>
      <c r="H49" s="3">
        <f t="shared" si="9"/>
        <v>2181.2106340881041</v>
      </c>
      <c r="I49" s="3">
        <f t="shared" si="13"/>
        <v>2164.9134243000321</v>
      </c>
      <c r="J49" s="3">
        <f t="shared" si="14"/>
        <v>16.29720978807179</v>
      </c>
      <c r="K49" s="3">
        <f t="shared" si="10"/>
        <v>4346.08</v>
      </c>
    </row>
    <row r="50" spans="1:11" x14ac:dyDescent="0.25">
      <c r="A50">
        <f t="shared" si="15"/>
        <v>35</v>
      </c>
      <c r="B50" s="3">
        <f t="shared" si="6"/>
        <v>1139.6474153490979</v>
      </c>
      <c r="C50" s="3">
        <f t="shared" si="11"/>
        <v>1036.368616411517</v>
      </c>
      <c r="D50" s="3">
        <f t="shared" si="12"/>
        <v>103.2787989375808</v>
      </c>
      <c r="E50" s="3">
        <f t="shared" si="7"/>
        <v>40225.24</v>
      </c>
      <c r="G50">
        <f t="shared" si="16"/>
        <v>35</v>
      </c>
      <c r="H50" s="3">
        <f t="shared" si="9"/>
        <v>2181.2106340881041</v>
      </c>
      <c r="I50" s="3">
        <f t="shared" si="13"/>
        <v>2170.3322527928281</v>
      </c>
      <c r="J50" s="3">
        <f t="shared" si="14"/>
        <v>10.878381295275894</v>
      </c>
      <c r="K50" s="3">
        <f t="shared" si="10"/>
        <v>2175.75</v>
      </c>
    </row>
    <row r="51" spans="1:11" x14ac:dyDescent="0.25">
      <c r="A51">
        <f t="shared" si="15"/>
        <v>36</v>
      </c>
      <c r="B51" s="3">
        <f t="shared" si="6"/>
        <v>1139.6474153490976</v>
      </c>
      <c r="C51" s="3">
        <f t="shared" si="11"/>
        <v>1038.962671085766</v>
      </c>
      <c r="D51" s="3">
        <f t="shared" si="12"/>
        <v>100.68474426333168</v>
      </c>
      <c r="E51" s="3">
        <f t="shared" si="7"/>
        <v>39186.28</v>
      </c>
      <c r="G51">
        <f t="shared" si="16"/>
        <v>36</v>
      </c>
      <c r="H51" s="3">
        <f t="shared" si="9"/>
        <v>2181.2106340881037</v>
      </c>
      <c r="I51" s="3">
        <f t="shared" si="13"/>
        <v>2175.7646447389725</v>
      </c>
      <c r="J51" s="3">
        <f t="shared" si="14"/>
        <v>5.4459893491313611</v>
      </c>
      <c r="K51" s="3">
        <f t="shared" si="10"/>
        <v>-0.01</v>
      </c>
    </row>
    <row r="52" spans="1:11" x14ac:dyDescent="0.25">
      <c r="A52">
        <f t="shared" si="15"/>
        <v>37</v>
      </c>
      <c r="B52" s="3">
        <f t="shared" si="6"/>
        <v>1139.6474153490976</v>
      </c>
      <c r="C52" s="3">
        <f t="shared" si="11"/>
        <v>1041.5632187390058</v>
      </c>
      <c r="D52" s="3">
        <f t="shared" si="12"/>
        <v>98.084196610091837</v>
      </c>
      <c r="E52" s="3">
        <f t="shared" si="7"/>
        <v>38144.720000000001</v>
      </c>
      <c r="G52" t="str">
        <f t="shared" si="16"/>
        <v/>
      </c>
      <c r="H52" s="3" t="str">
        <f t="shared" si="9"/>
        <v/>
      </c>
      <c r="I52" s="3" t="str">
        <f t="shared" si="13"/>
        <v/>
      </c>
      <c r="J52" s="3" t="str">
        <f t="shared" si="14"/>
        <v/>
      </c>
      <c r="K52" s="3" t="str">
        <f t="shared" si="10"/>
        <v/>
      </c>
    </row>
    <row r="53" spans="1:11" x14ac:dyDescent="0.25">
      <c r="A53">
        <f t="shared" si="15"/>
        <v>38</v>
      </c>
      <c r="B53" s="3">
        <f t="shared" si="6"/>
        <v>1139.6474153490979</v>
      </c>
      <c r="C53" s="3">
        <f t="shared" si="11"/>
        <v>1044.1702756233135</v>
      </c>
      <c r="D53" s="3">
        <f t="shared" si="12"/>
        <v>95.477139725784326</v>
      </c>
      <c r="E53" s="3">
        <f t="shared" si="7"/>
        <v>37100.550000000003</v>
      </c>
      <c r="G53" t="str">
        <f t="shared" si="16"/>
        <v/>
      </c>
      <c r="H53" s="3" t="str">
        <f t="shared" si="9"/>
        <v/>
      </c>
      <c r="I53" s="3" t="str">
        <f t="shared" si="13"/>
        <v/>
      </c>
      <c r="J53" s="3" t="str">
        <f t="shared" si="14"/>
        <v/>
      </c>
      <c r="K53" s="3" t="str">
        <f t="shared" si="10"/>
        <v/>
      </c>
    </row>
    <row r="54" spans="1:11" x14ac:dyDescent="0.25">
      <c r="A54">
        <f t="shared" si="15"/>
        <v>39</v>
      </c>
      <c r="B54" s="3">
        <f t="shared" si="6"/>
        <v>1139.6474153490979</v>
      </c>
      <c r="C54" s="3">
        <f t="shared" si="11"/>
        <v>1046.7838580314449</v>
      </c>
      <c r="D54" s="3">
        <f t="shared" si="12"/>
        <v>92.863557317652891</v>
      </c>
      <c r="E54" s="3">
        <f t="shared" si="7"/>
        <v>36053.769999999997</v>
      </c>
      <c r="G54" t="str">
        <f t="shared" si="16"/>
        <v/>
      </c>
      <c r="H54" s="3" t="str">
        <f t="shared" si="9"/>
        <v/>
      </c>
      <c r="I54" s="3" t="str">
        <f t="shared" si="13"/>
        <v/>
      </c>
      <c r="J54" s="3" t="str">
        <f t="shared" si="14"/>
        <v/>
      </c>
      <c r="K54" s="3" t="str">
        <f t="shared" si="10"/>
        <v/>
      </c>
    </row>
    <row r="55" spans="1:11" x14ac:dyDescent="0.25">
      <c r="A55">
        <f t="shared" si="15"/>
        <v>40</v>
      </c>
      <c r="B55" s="3">
        <f t="shared" si="6"/>
        <v>1139.6474153490976</v>
      </c>
      <c r="C55" s="3">
        <f t="shared" si="11"/>
        <v>1049.4039822969376</v>
      </c>
      <c r="D55" s="3">
        <f t="shared" si="12"/>
        <v>90.2434330521601</v>
      </c>
      <c r="E55" s="3">
        <f t="shared" si="7"/>
        <v>35004.370000000003</v>
      </c>
      <c r="G55" t="str">
        <f t="shared" si="16"/>
        <v/>
      </c>
      <c r="H55" s="3" t="str">
        <f t="shared" si="9"/>
        <v/>
      </c>
      <c r="I55" s="3" t="str">
        <f t="shared" si="13"/>
        <v/>
      </c>
      <c r="J55" s="3" t="str">
        <f t="shared" si="14"/>
        <v/>
      </c>
      <c r="K55" s="3" t="str">
        <f t="shared" si="10"/>
        <v/>
      </c>
    </row>
    <row r="56" spans="1:11" x14ac:dyDescent="0.25">
      <c r="A56">
        <f t="shared" si="15"/>
        <v>41</v>
      </c>
      <c r="B56" s="3">
        <f t="shared" si="6"/>
        <v>1139.6474153490979</v>
      </c>
      <c r="C56" s="3">
        <f t="shared" si="11"/>
        <v>1052.0306647942125</v>
      </c>
      <c r="D56" s="3">
        <f t="shared" si="12"/>
        <v>87.616750554885328</v>
      </c>
      <c r="E56" s="3">
        <f t="shared" si="7"/>
        <v>33952.339999999997</v>
      </c>
      <c r="G56" t="str">
        <f t="shared" si="16"/>
        <v/>
      </c>
      <c r="H56" s="3" t="str">
        <f t="shared" si="9"/>
        <v/>
      </c>
      <c r="I56" s="3" t="str">
        <f t="shared" si="13"/>
        <v/>
      </c>
      <c r="J56" s="3" t="str">
        <f t="shared" si="14"/>
        <v/>
      </c>
      <c r="K56" s="3" t="str">
        <f t="shared" si="10"/>
        <v/>
      </c>
    </row>
    <row r="57" spans="1:11" x14ac:dyDescent="0.25">
      <c r="A57">
        <f t="shared" si="15"/>
        <v>42</v>
      </c>
      <c r="B57" s="3">
        <f t="shared" si="6"/>
        <v>1139.6474153490979</v>
      </c>
      <c r="C57" s="3">
        <f t="shared" si="11"/>
        <v>1054.6639219386755</v>
      </c>
      <c r="D57" s="3">
        <f t="shared" si="12"/>
        <v>84.983493410422341</v>
      </c>
      <c r="E57" s="3">
        <f t="shared" si="7"/>
        <v>32897.68</v>
      </c>
      <c r="G57" t="str">
        <f t="shared" si="16"/>
        <v/>
      </c>
      <c r="H57" s="3" t="str">
        <f t="shared" si="9"/>
        <v/>
      </c>
      <c r="I57" s="3" t="str">
        <f t="shared" si="13"/>
        <v/>
      </c>
      <c r="J57" s="3" t="str">
        <f t="shared" si="14"/>
        <v/>
      </c>
      <c r="K57" s="3" t="str">
        <f t="shared" si="10"/>
        <v/>
      </c>
    </row>
    <row r="58" spans="1:11" x14ac:dyDescent="0.25">
      <c r="A58">
        <f t="shared" si="15"/>
        <v>43</v>
      </c>
      <c r="B58" s="3">
        <f t="shared" si="6"/>
        <v>1139.6474153490976</v>
      </c>
      <c r="C58" s="3">
        <f t="shared" si="11"/>
        <v>1057.3037701868209</v>
      </c>
      <c r="D58" s="3">
        <f t="shared" si="12"/>
        <v>82.343645162276815</v>
      </c>
      <c r="E58" s="3">
        <f t="shared" si="7"/>
        <v>31840.38</v>
      </c>
      <c r="G58" t="str">
        <f t="shared" si="16"/>
        <v/>
      </c>
      <c r="H58" s="3" t="str">
        <f t="shared" si="9"/>
        <v/>
      </c>
      <c r="I58" s="3" t="str">
        <f t="shared" si="13"/>
        <v/>
      </c>
      <c r="J58" s="3" t="str">
        <f t="shared" si="14"/>
        <v/>
      </c>
      <c r="K58" s="3" t="str">
        <f t="shared" si="10"/>
        <v/>
      </c>
    </row>
    <row r="59" spans="1:11" x14ac:dyDescent="0.25">
      <c r="A59">
        <f t="shared" si="15"/>
        <v>44</v>
      </c>
      <c r="B59" s="3">
        <f t="shared" si="6"/>
        <v>1139.6474153490976</v>
      </c>
      <c r="C59" s="3">
        <f t="shared" si="11"/>
        <v>1059.9502260363342</v>
      </c>
      <c r="D59" s="3">
        <f t="shared" si="12"/>
        <v>79.697189312763456</v>
      </c>
      <c r="E59" s="3">
        <f t="shared" si="7"/>
        <v>30780.43</v>
      </c>
      <c r="G59" t="str">
        <f t="shared" si="16"/>
        <v/>
      </c>
      <c r="H59" s="3" t="str">
        <f t="shared" si="9"/>
        <v/>
      </c>
      <c r="I59" s="3" t="str">
        <f t="shared" si="13"/>
        <v/>
      </c>
      <c r="J59" s="3" t="str">
        <f t="shared" si="14"/>
        <v/>
      </c>
      <c r="K59" s="3" t="str">
        <f t="shared" si="10"/>
        <v/>
      </c>
    </row>
    <row r="60" spans="1:11" x14ac:dyDescent="0.25">
      <c r="A60">
        <f t="shared" si="15"/>
        <v>45</v>
      </c>
      <c r="B60" s="3">
        <f t="shared" si="6"/>
        <v>1139.6474153490979</v>
      </c>
      <c r="C60" s="3">
        <f t="shared" si="11"/>
        <v>1062.603306026195</v>
      </c>
      <c r="D60" s="3">
        <f t="shared" si="12"/>
        <v>77.04410932290277</v>
      </c>
      <c r="E60" s="3">
        <f t="shared" si="7"/>
        <v>29717.83</v>
      </c>
      <c r="G60" t="str">
        <f t="shared" si="16"/>
        <v/>
      </c>
      <c r="H60" s="3" t="str">
        <f t="shared" si="9"/>
        <v/>
      </c>
      <c r="I60" s="3" t="str">
        <f t="shared" si="13"/>
        <v/>
      </c>
      <c r="J60" s="3" t="str">
        <f t="shared" si="14"/>
        <v/>
      </c>
      <c r="K60" s="3" t="str">
        <f t="shared" si="10"/>
        <v/>
      </c>
    </row>
    <row r="61" spans="1:11" x14ac:dyDescent="0.25">
      <c r="A61">
        <f t="shared" si="15"/>
        <v>46</v>
      </c>
      <c r="B61" s="3">
        <f t="shared" si="6"/>
        <v>1139.6474153490976</v>
      </c>
      <c r="C61" s="3">
        <f t="shared" si="11"/>
        <v>1065.2630267367797</v>
      </c>
      <c r="D61" s="3">
        <f t="shared" si="12"/>
        <v>74.384388612317977</v>
      </c>
      <c r="E61" s="3">
        <f t="shared" si="7"/>
        <v>28652.57</v>
      </c>
      <c r="G61" t="str">
        <f t="shared" si="16"/>
        <v/>
      </c>
      <c r="H61" s="3" t="str">
        <f t="shared" si="9"/>
        <v/>
      </c>
      <c r="I61" s="3" t="str">
        <f t="shared" si="13"/>
        <v/>
      </c>
      <c r="J61" s="3" t="str">
        <f t="shared" si="14"/>
        <v/>
      </c>
      <c r="K61" s="3" t="str">
        <f t="shared" si="10"/>
        <v/>
      </c>
    </row>
    <row r="62" spans="1:11" x14ac:dyDescent="0.25">
      <c r="A62">
        <f t="shared" si="15"/>
        <v>47</v>
      </c>
      <c r="B62" s="3">
        <f t="shared" si="6"/>
        <v>1139.6474153490976</v>
      </c>
      <c r="C62" s="3">
        <f t="shared" si="11"/>
        <v>1067.9294047899666</v>
      </c>
      <c r="D62" s="3">
        <f t="shared" si="12"/>
        <v>71.718010559131102</v>
      </c>
      <c r="E62" s="3">
        <f t="shared" si="7"/>
        <v>27584.639999999999</v>
      </c>
      <c r="G62" t="str">
        <f t="shared" si="16"/>
        <v/>
      </c>
      <c r="H62" s="3" t="str">
        <f t="shared" si="9"/>
        <v/>
      </c>
      <c r="I62" s="3" t="str">
        <f t="shared" si="13"/>
        <v/>
      </c>
      <c r="J62" s="3" t="str">
        <f t="shared" si="14"/>
        <v/>
      </c>
      <c r="K62" s="3" t="str">
        <f t="shared" si="10"/>
        <v/>
      </c>
    </row>
    <row r="63" spans="1:11" x14ac:dyDescent="0.25">
      <c r="A63">
        <f t="shared" si="15"/>
        <v>48</v>
      </c>
      <c r="B63" s="3">
        <f t="shared" si="6"/>
        <v>1139.6474153490976</v>
      </c>
      <c r="C63" s="3">
        <f t="shared" si="11"/>
        <v>1070.6024568492385</v>
      </c>
      <c r="D63" s="3">
        <f t="shared" si="12"/>
        <v>69.044958499859263</v>
      </c>
      <c r="E63" s="3">
        <f t="shared" si="7"/>
        <v>26514.04</v>
      </c>
      <c r="G63" t="str">
        <f t="shared" si="16"/>
        <v/>
      </c>
      <c r="H63" s="3" t="str">
        <f t="shared" si="9"/>
        <v/>
      </c>
      <c r="I63" s="3" t="str">
        <f t="shared" si="13"/>
        <v/>
      </c>
      <c r="J63" s="3" t="str">
        <f t="shared" si="14"/>
        <v/>
      </c>
      <c r="K63" s="3" t="str">
        <f t="shared" si="10"/>
        <v/>
      </c>
    </row>
    <row r="64" spans="1:11" x14ac:dyDescent="0.25">
      <c r="A64">
        <f t="shared" si="15"/>
        <v>49</v>
      </c>
      <c r="B64" s="3">
        <f t="shared" si="6"/>
        <v>1139.6474153490976</v>
      </c>
      <c r="C64" s="3">
        <f t="shared" si="11"/>
        <v>1073.2821996197872</v>
      </c>
      <c r="D64" s="3">
        <f t="shared" si="12"/>
        <v>66.365215729310506</v>
      </c>
      <c r="E64" s="3">
        <f t="shared" si="7"/>
        <v>25440.76</v>
      </c>
      <c r="G64" t="str">
        <f t="shared" si="16"/>
        <v/>
      </c>
      <c r="H64" s="3" t="str">
        <f t="shared" si="9"/>
        <v/>
      </c>
      <c r="I64" s="3" t="str">
        <f t="shared" si="13"/>
        <v/>
      </c>
      <c r="J64" s="3" t="str">
        <f t="shared" si="14"/>
        <v/>
      </c>
      <c r="K64" s="3" t="str">
        <f t="shared" si="10"/>
        <v/>
      </c>
    </row>
    <row r="65" spans="1:11" x14ac:dyDescent="0.25">
      <c r="A65">
        <f t="shared" si="15"/>
        <v>50</v>
      </c>
      <c r="B65" s="3">
        <f t="shared" si="6"/>
        <v>1139.6474153490976</v>
      </c>
      <c r="C65" s="3">
        <f t="shared" si="11"/>
        <v>1075.9686498486183</v>
      </c>
      <c r="D65" s="3">
        <f t="shared" si="12"/>
        <v>63.678765500479408</v>
      </c>
      <c r="E65" s="3">
        <f t="shared" si="7"/>
        <v>24364.79</v>
      </c>
      <c r="G65" t="str">
        <f t="shared" si="16"/>
        <v/>
      </c>
      <c r="H65" s="3" t="str">
        <f t="shared" si="9"/>
        <v/>
      </c>
      <c r="I65" s="3" t="str">
        <f t="shared" si="13"/>
        <v/>
      </c>
      <c r="J65" s="3" t="str">
        <f t="shared" si="14"/>
        <v/>
      </c>
      <c r="K65" s="3" t="str">
        <f t="shared" si="10"/>
        <v/>
      </c>
    </row>
    <row r="66" spans="1:11" x14ac:dyDescent="0.25">
      <c r="A66">
        <f t="shared" si="15"/>
        <v>51</v>
      </c>
      <c r="B66" s="3">
        <f t="shared" si="6"/>
        <v>1139.6474153490976</v>
      </c>
      <c r="C66" s="3">
        <f t="shared" si="11"/>
        <v>1078.6618243246553</v>
      </c>
      <c r="D66" s="3">
        <f t="shared" si="12"/>
        <v>60.985591024442364</v>
      </c>
      <c r="E66" s="3">
        <f t="shared" si="7"/>
        <v>23286.13</v>
      </c>
      <c r="G66" t="str">
        <f t="shared" si="16"/>
        <v/>
      </c>
      <c r="H66" s="3" t="str">
        <f t="shared" si="9"/>
        <v/>
      </c>
      <c r="I66" s="3" t="str">
        <f t="shared" si="13"/>
        <v/>
      </c>
      <c r="J66" s="3" t="str">
        <f t="shared" si="14"/>
        <v/>
      </c>
      <c r="K66" s="3" t="str">
        <f t="shared" si="10"/>
        <v/>
      </c>
    </row>
    <row r="67" spans="1:11" x14ac:dyDescent="0.25">
      <c r="A67">
        <f t="shared" si="15"/>
        <v>52</v>
      </c>
      <c r="B67" s="3">
        <f t="shared" si="6"/>
        <v>1139.6474153490979</v>
      </c>
      <c r="C67" s="3">
        <f t="shared" si="11"/>
        <v>1081.3617398788451</v>
      </c>
      <c r="D67" s="3">
        <f t="shared" si="12"/>
        <v>58.285675470252698</v>
      </c>
      <c r="E67" s="3">
        <f t="shared" si="7"/>
        <v>22204.77</v>
      </c>
      <c r="G67" t="str">
        <f t="shared" si="16"/>
        <v/>
      </c>
      <c r="H67" s="3" t="str">
        <f t="shared" si="9"/>
        <v/>
      </c>
      <c r="I67" s="3" t="str">
        <f t="shared" si="13"/>
        <v/>
      </c>
      <c r="J67" s="3" t="str">
        <f t="shared" si="14"/>
        <v/>
      </c>
      <c r="K67" s="3" t="str">
        <f t="shared" si="10"/>
        <v/>
      </c>
    </row>
    <row r="68" spans="1:11" x14ac:dyDescent="0.25">
      <c r="A68">
        <f t="shared" si="15"/>
        <v>53</v>
      </c>
      <c r="B68" s="3">
        <f t="shared" si="6"/>
        <v>1139.6474153490976</v>
      </c>
      <c r="C68" s="3">
        <f t="shared" si="11"/>
        <v>1084.0684133842622</v>
      </c>
      <c r="D68" s="3">
        <f t="shared" si="12"/>
        <v>55.579001964835548</v>
      </c>
      <c r="E68" s="3">
        <f t="shared" si="7"/>
        <v>21120.7</v>
      </c>
      <c r="G68" t="str">
        <f t="shared" si="16"/>
        <v/>
      </c>
      <c r="H68" s="3" t="str">
        <f t="shared" si="9"/>
        <v/>
      </c>
      <c r="I68" s="3" t="str">
        <f t="shared" si="13"/>
        <v/>
      </c>
      <c r="J68" s="3" t="str">
        <f t="shared" si="14"/>
        <v/>
      </c>
      <c r="K68" s="3" t="str">
        <f t="shared" si="10"/>
        <v/>
      </c>
    </row>
    <row r="69" spans="1:11" x14ac:dyDescent="0.25">
      <c r="A69">
        <f t="shared" si="15"/>
        <v>54</v>
      </c>
      <c r="B69" s="3">
        <f t="shared" si="6"/>
        <v>1139.6474153490976</v>
      </c>
      <c r="C69" s="3">
        <f t="shared" si="11"/>
        <v>1086.7818617562154</v>
      </c>
      <c r="D69" s="3">
        <f t="shared" si="12"/>
        <v>52.865553592882293</v>
      </c>
      <c r="E69" s="3">
        <f t="shared" si="7"/>
        <v>20033.919999999998</v>
      </c>
      <c r="G69" t="str">
        <f t="shared" si="16"/>
        <v/>
      </c>
      <c r="H69" s="3" t="str">
        <f t="shared" si="9"/>
        <v/>
      </c>
      <c r="I69" s="3" t="str">
        <f t="shared" si="13"/>
        <v/>
      </c>
      <c r="J69" s="3" t="str">
        <f t="shared" si="14"/>
        <v/>
      </c>
      <c r="K69" s="3" t="str">
        <f t="shared" si="10"/>
        <v/>
      </c>
    </row>
    <row r="70" spans="1:11" x14ac:dyDescent="0.25">
      <c r="A70">
        <f t="shared" si="15"/>
        <v>55</v>
      </c>
      <c r="B70" s="3">
        <f t="shared" si="6"/>
        <v>1139.6474153490979</v>
      </c>
      <c r="C70" s="3">
        <f t="shared" si="11"/>
        <v>1089.5021019523529</v>
      </c>
      <c r="D70" s="3">
        <f t="shared" si="12"/>
        <v>50.145313396744925</v>
      </c>
      <c r="E70" s="3">
        <f t="shared" si="7"/>
        <v>18944.419999999998</v>
      </c>
      <c r="G70" t="str">
        <f t="shared" si="16"/>
        <v/>
      </c>
      <c r="H70" s="3" t="str">
        <f t="shared" si="9"/>
        <v/>
      </c>
      <c r="I70" s="3" t="str">
        <f t="shared" si="13"/>
        <v/>
      </c>
      <c r="J70" s="3" t="str">
        <f t="shared" si="14"/>
        <v/>
      </c>
      <c r="K70" s="3" t="str">
        <f t="shared" si="10"/>
        <v/>
      </c>
    </row>
    <row r="71" spans="1:11" x14ac:dyDescent="0.25">
      <c r="A71">
        <f t="shared" si="15"/>
        <v>56</v>
      </c>
      <c r="B71" s="3">
        <f t="shared" si="6"/>
        <v>1139.6474153490976</v>
      </c>
      <c r="C71" s="3">
        <f t="shared" si="11"/>
        <v>1092.2291509727677</v>
      </c>
      <c r="D71" s="3">
        <f t="shared" si="12"/>
        <v>47.418264376330036</v>
      </c>
      <c r="E71" s="3">
        <f t="shared" si="7"/>
        <v>17852.189999999999</v>
      </c>
      <c r="G71" t="str">
        <f t="shared" si="16"/>
        <v/>
      </c>
      <c r="H71" s="3" t="str">
        <f t="shared" si="9"/>
        <v/>
      </c>
      <c r="I71" s="3" t="str">
        <f t="shared" si="13"/>
        <v/>
      </c>
      <c r="J71" s="3" t="str">
        <f t="shared" si="14"/>
        <v/>
      </c>
      <c r="K71" s="3" t="str">
        <f t="shared" si="10"/>
        <v/>
      </c>
    </row>
    <row r="72" spans="1:11" x14ac:dyDescent="0.25">
      <c r="A72">
        <f t="shared" si="15"/>
        <v>57</v>
      </c>
      <c r="B72" s="3">
        <f t="shared" si="6"/>
        <v>1139.6474153490976</v>
      </c>
      <c r="C72" s="3">
        <f t="shared" si="11"/>
        <v>1094.9630258601051</v>
      </c>
      <c r="D72" s="3">
        <f t="shared" si="12"/>
        <v>44.684389488992622</v>
      </c>
      <c r="E72" s="3">
        <f t="shared" si="7"/>
        <v>16757.23</v>
      </c>
      <c r="G72" t="str">
        <f t="shared" si="16"/>
        <v/>
      </c>
      <c r="H72" s="3" t="str">
        <f t="shared" si="9"/>
        <v/>
      </c>
      <c r="I72" s="3" t="str">
        <f t="shared" si="13"/>
        <v/>
      </c>
      <c r="J72" s="3" t="str">
        <f t="shared" si="14"/>
        <v/>
      </c>
      <c r="K72" s="3" t="str">
        <f t="shared" si="10"/>
        <v/>
      </c>
    </row>
    <row r="73" spans="1:11" x14ac:dyDescent="0.25">
      <c r="A73">
        <f t="shared" si="15"/>
        <v>58</v>
      </c>
      <c r="B73" s="3">
        <f t="shared" si="6"/>
        <v>1139.6474153490976</v>
      </c>
      <c r="C73" s="3">
        <f t="shared" si="11"/>
        <v>1097.7037436996682</v>
      </c>
      <c r="D73" s="3">
        <f t="shared" si="12"/>
        <v>41.943671649429525</v>
      </c>
      <c r="E73" s="3">
        <f t="shared" si="7"/>
        <v>15659.53</v>
      </c>
      <c r="G73" t="str">
        <f t="shared" si="16"/>
        <v/>
      </c>
      <c r="H73" s="3" t="str">
        <f t="shared" si="9"/>
        <v/>
      </c>
      <c r="I73" s="3" t="str">
        <f t="shared" si="13"/>
        <v/>
      </c>
      <c r="J73" s="3" t="str">
        <f t="shared" si="14"/>
        <v/>
      </c>
      <c r="K73" s="3" t="str">
        <f t="shared" si="10"/>
        <v/>
      </c>
    </row>
    <row r="74" spans="1:11" x14ac:dyDescent="0.25">
      <c r="A74">
        <f t="shared" si="15"/>
        <v>59</v>
      </c>
      <c r="B74" s="3">
        <f t="shared" si="6"/>
        <v>1139.6474153490976</v>
      </c>
      <c r="C74" s="3">
        <f t="shared" si="11"/>
        <v>1100.4513216195251</v>
      </c>
      <c r="D74" s="3">
        <f t="shared" si="12"/>
        <v>39.196093729572659</v>
      </c>
      <c r="E74" s="3">
        <f t="shared" si="7"/>
        <v>14559.08</v>
      </c>
      <c r="G74" t="str">
        <f t="shared" si="16"/>
        <v/>
      </c>
      <c r="H74" s="3" t="str">
        <f t="shared" si="9"/>
        <v/>
      </c>
      <c r="I74" s="3" t="str">
        <f t="shared" si="13"/>
        <v/>
      </c>
      <c r="J74" s="3" t="str">
        <f t="shared" si="14"/>
        <v/>
      </c>
      <c r="K74" s="3" t="str">
        <f t="shared" si="10"/>
        <v/>
      </c>
    </row>
    <row r="75" spans="1:11" x14ac:dyDescent="0.25">
      <c r="A75">
        <f t="shared" si="15"/>
        <v>60</v>
      </c>
      <c r="B75" s="3">
        <f t="shared" si="6"/>
        <v>1139.6474153490979</v>
      </c>
      <c r="C75" s="3">
        <f t="shared" si="11"/>
        <v>1103.2057767906158</v>
      </c>
      <c r="D75" s="3">
        <f t="shared" si="12"/>
        <v>36.441638558482012</v>
      </c>
      <c r="E75" s="3">
        <f t="shared" si="7"/>
        <v>13455.87</v>
      </c>
      <c r="G75" t="str">
        <f t="shared" si="16"/>
        <v/>
      </c>
      <c r="H75" s="3" t="str">
        <f t="shared" si="9"/>
        <v/>
      </c>
      <c r="I75" s="3" t="str">
        <f t="shared" si="13"/>
        <v/>
      </c>
      <c r="J75" s="3" t="str">
        <f t="shared" si="14"/>
        <v/>
      </c>
      <c r="K75" s="3" t="str">
        <f t="shared" si="10"/>
        <v/>
      </c>
    </row>
    <row r="76" spans="1:11" x14ac:dyDescent="0.25">
      <c r="A76">
        <f t="shared" si="15"/>
        <v>61</v>
      </c>
      <c r="B76" s="3">
        <f t="shared" si="6"/>
        <v>1139.6474153490979</v>
      </c>
      <c r="C76" s="3">
        <f t="shared" si="11"/>
        <v>1105.9671264268595</v>
      </c>
      <c r="D76" s="3">
        <f t="shared" si="12"/>
        <v>33.680288922238304</v>
      </c>
      <c r="E76" s="3">
        <f t="shared" si="7"/>
        <v>12349.9</v>
      </c>
      <c r="G76" t="str">
        <f t="shared" si="16"/>
        <v/>
      </c>
      <c r="H76" s="3" t="str">
        <f t="shared" si="9"/>
        <v/>
      </c>
      <c r="I76" s="3" t="str">
        <f t="shared" si="13"/>
        <v/>
      </c>
      <c r="J76" s="3" t="str">
        <f t="shared" si="14"/>
        <v/>
      </c>
      <c r="K76" s="3" t="str">
        <f t="shared" si="10"/>
        <v/>
      </c>
    </row>
    <row r="77" spans="1:11" x14ac:dyDescent="0.25">
      <c r="A77">
        <f t="shared" si="15"/>
        <v>62</v>
      </c>
      <c r="B77" s="3">
        <f t="shared" si="6"/>
        <v>1139.6474153490979</v>
      </c>
      <c r="C77" s="3">
        <f t="shared" si="11"/>
        <v>1108.7353877852624</v>
      </c>
      <c r="D77" s="3">
        <f t="shared" si="12"/>
        <v>30.912027563835416</v>
      </c>
      <c r="E77" s="3">
        <f t="shared" si="7"/>
        <v>11241.16</v>
      </c>
      <c r="G77" t="str">
        <f t="shared" si="16"/>
        <v/>
      </c>
      <c r="H77" s="3" t="str">
        <f t="shared" si="9"/>
        <v/>
      </c>
      <c r="I77" s="3" t="str">
        <f t="shared" si="13"/>
        <v/>
      </c>
      <c r="J77" s="3" t="str">
        <f t="shared" si="14"/>
        <v/>
      </c>
      <c r="K77" s="3" t="str">
        <f t="shared" si="10"/>
        <v/>
      </c>
    </row>
    <row r="78" spans="1:11" x14ac:dyDescent="0.25">
      <c r="A78">
        <f t="shared" si="15"/>
        <v>63</v>
      </c>
      <c r="B78" s="3">
        <f t="shared" si="6"/>
        <v>1139.6474153490976</v>
      </c>
      <c r="C78" s="3">
        <f t="shared" si="11"/>
        <v>1111.5105781660252</v>
      </c>
      <c r="D78" s="3">
        <f t="shared" si="12"/>
        <v>28.136837183072529</v>
      </c>
      <c r="E78" s="3">
        <f t="shared" si="7"/>
        <v>10129.65</v>
      </c>
      <c r="G78" t="str">
        <f t="shared" si="16"/>
        <v/>
      </c>
      <c r="H78" s="3" t="str">
        <f t="shared" si="9"/>
        <v/>
      </c>
      <c r="I78" s="3" t="str">
        <f t="shared" si="13"/>
        <v/>
      </c>
      <c r="J78" s="3" t="str">
        <f t="shared" si="14"/>
        <v/>
      </c>
      <c r="K78" s="3" t="str">
        <f t="shared" si="10"/>
        <v/>
      </c>
    </row>
    <row r="79" spans="1:11" x14ac:dyDescent="0.25">
      <c r="A79">
        <f t="shared" si="15"/>
        <v>64</v>
      </c>
      <c r="B79" s="3">
        <f t="shared" si="6"/>
        <v>1139.6474153490979</v>
      </c>
      <c r="C79" s="3">
        <f t="shared" si="11"/>
        <v>1114.2927149126517</v>
      </c>
      <c r="D79" s="3">
        <f t="shared" si="12"/>
        <v>25.354700436446048</v>
      </c>
      <c r="E79" s="3">
        <f t="shared" si="7"/>
        <v>9015.36</v>
      </c>
      <c r="G79" t="str">
        <f t="shared" si="16"/>
        <v/>
      </c>
      <c r="H79" s="3" t="str">
        <f t="shared" si="9"/>
        <v/>
      </c>
      <c r="I79" s="3" t="str">
        <f t="shared" si="13"/>
        <v/>
      </c>
      <c r="J79" s="3" t="str">
        <f t="shared" si="14"/>
        <v/>
      </c>
      <c r="K79" s="3" t="str">
        <f t="shared" si="10"/>
        <v/>
      </c>
    </row>
    <row r="80" spans="1:11" x14ac:dyDescent="0.25">
      <c r="A80">
        <f t="shared" si="15"/>
        <v>65</v>
      </c>
      <c r="B80" s="3">
        <f t="shared" si="6"/>
        <v>1139.6474153490976</v>
      </c>
      <c r="C80" s="3">
        <f t="shared" ref="C80:C111" si="17">IFERROR((PPMT(((1 + (interest / 360))^30) - 1,A80,term,principal))*-1,"")</f>
        <v>1117.0818154120566</v>
      </c>
      <c r="D80" s="3">
        <f t="shared" ref="D80:D111" si="18">IFERROR((IPMT(((1 + (interest / 360))^30) - 1,A80,term,principal))*-1,"")</f>
        <v>22.565599937041153</v>
      </c>
      <c r="E80" s="3">
        <f t="shared" si="7"/>
        <v>7898.28</v>
      </c>
      <c r="G80" t="str">
        <f t="shared" si="16"/>
        <v/>
      </c>
      <c r="H80" s="3" t="str">
        <f t="shared" si="9"/>
        <v/>
      </c>
      <c r="I80" s="3" t="str">
        <f t="shared" ref="I80:I111" si="19">IFERROR((PPMT(((1 + (interest / 360))^30) - 1,G80,term2,principal))*-1,"")</f>
        <v/>
      </c>
      <c r="J80" s="3" t="str">
        <f t="shared" ref="J80:J111" si="20">IFERROR((IPMT(((1 + (interest / 360))^30) - 1,G80,term2,principal))*-1,"")</f>
        <v/>
      </c>
      <c r="K80" s="3" t="str">
        <f t="shared" ref="K80:K134" si="21">IFERROR(ROUND(K79-I80,2),"")</f>
        <v/>
      </c>
    </row>
    <row r="81" spans="1:11" x14ac:dyDescent="0.25">
      <c r="A81">
        <f t="shared" ref="A81:A112" si="22">IFERROR(IF((A80+1)&lt;=term,A80+1,""),"")</f>
        <v>66</v>
      </c>
      <c r="B81" s="3">
        <f t="shared" ref="B81:B135" si="23">IFERROR(C81+D81,"")</f>
        <v>1139.6474153490979</v>
      </c>
      <c r="C81" s="3">
        <f t="shared" si="17"/>
        <v>1119.8778970946746</v>
      </c>
      <c r="D81" s="3">
        <f t="shared" si="18"/>
        <v>19.769518254423208</v>
      </c>
      <c r="E81" s="3">
        <f t="shared" ref="E81:E134" si="24">IFERROR(ROUND(E80-C81,2),"")</f>
        <v>6778.4</v>
      </c>
      <c r="G81" t="str">
        <f t="shared" ref="G81:G112" si="25">IFERROR(IF((G80+1)&lt;=term2,G80+1,""),"")</f>
        <v/>
      </c>
      <c r="H81" s="3" t="str">
        <f t="shared" ref="H81:H135" si="26">IFERROR(I81+J81,"")</f>
        <v/>
      </c>
      <c r="I81" s="3" t="str">
        <f t="shared" si="19"/>
        <v/>
      </c>
      <c r="J81" s="3" t="str">
        <f t="shared" si="20"/>
        <v/>
      </c>
      <c r="K81" s="3" t="str">
        <f t="shared" si="21"/>
        <v/>
      </c>
    </row>
    <row r="82" spans="1:11" x14ac:dyDescent="0.25">
      <c r="A82">
        <f t="shared" si="22"/>
        <v>67</v>
      </c>
      <c r="B82" s="3">
        <f t="shared" si="23"/>
        <v>1139.6474153490979</v>
      </c>
      <c r="C82" s="3">
        <f t="shared" si="17"/>
        <v>1122.6809774345691</v>
      </c>
      <c r="D82" s="3">
        <f t="shared" si="18"/>
        <v>16.966437914528765</v>
      </c>
      <c r="E82" s="3">
        <f t="shared" si="24"/>
        <v>5655.72</v>
      </c>
      <c r="G82" t="str">
        <f t="shared" si="25"/>
        <v/>
      </c>
      <c r="H82" s="3" t="str">
        <f t="shared" si="26"/>
        <v/>
      </c>
      <c r="I82" s="3" t="str">
        <f t="shared" si="19"/>
        <v/>
      </c>
      <c r="J82" s="3" t="str">
        <f t="shared" si="20"/>
        <v/>
      </c>
      <c r="K82" s="3" t="str">
        <f t="shared" si="21"/>
        <v/>
      </c>
    </row>
    <row r="83" spans="1:11" x14ac:dyDescent="0.25">
      <c r="A83">
        <f t="shared" si="22"/>
        <v>68</v>
      </c>
      <c r="B83" s="3">
        <f t="shared" si="23"/>
        <v>1139.6474153490976</v>
      </c>
      <c r="C83" s="3">
        <f t="shared" si="17"/>
        <v>1125.4910739495413</v>
      </c>
      <c r="D83" s="3">
        <f t="shared" si="18"/>
        <v>14.156341399556414</v>
      </c>
      <c r="E83" s="3">
        <f t="shared" si="24"/>
        <v>4530.2299999999996</v>
      </c>
      <c r="G83" t="str">
        <f t="shared" si="25"/>
        <v/>
      </c>
      <c r="H83" s="3" t="str">
        <f t="shared" si="26"/>
        <v/>
      </c>
      <c r="I83" s="3" t="str">
        <f t="shared" si="19"/>
        <v/>
      </c>
      <c r="J83" s="3" t="str">
        <f t="shared" si="20"/>
        <v/>
      </c>
      <c r="K83" s="3" t="str">
        <f t="shared" si="21"/>
        <v/>
      </c>
    </row>
    <row r="84" spans="1:11" x14ac:dyDescent="0.25">
      <c r="A84">
        <f t="shared" si="22"/>
        <v>69</v>
      </c>
      <c r="B84" s="3">
        <f t="shared" si="23"/>
        <v>1139.6474153490976</v>
      </c>
      <c r="C84" s="3">
        <f t="shared" si="17"/>
        <v>1128.3082042012404</v>
      </c>
      <c r="D84" s="3">
        <f t="shared" si="18"/>
        <v>11.339211147857259</v>
      </c>
      <c r="E84" s="3">
        <f t="shared" si="24"/>
        <v>3401.92</v>
      </c>
      <c r="G84" t="str">
        <f t="shared" si="25"/>
        <v/>
      </c>
      <c r="H84" s="3" t="str">
        <f t="shared" si="26"/>
        <v/>
      </c>
      <c r="I84" s="3" t="str">
        <f t="shared" si="19"/>
        <v/>
      </c>
      <c r="J84" s="3" t="str">
        <f t="shared" si="20"/>
        <v/>
      </c>
      <c r="K84" s="3" t="str">
        <f t="shared" si="21"/>
        <v/>
      </c>
    </row>
    <row r="85" spans="1:11" x14ac:dyDescent="0.25">
      <c r="A85">
        <f t="shared" si="22"/>
        <v>70</v>
      </c>
      <c r="B85" s="3">
        <f t="shared" si="23"/>
        <v>1139.6474153490976</v>
      </c>
      <c r="C85" s="3">
        <f t="shared" si="17"/>
        <v>1131.1323857952725</v>
      </c>
      <c r="D85" s="3">
        <f t="shared" si="18"/>
        <v>8.5150295538252099</v>
      </c>
      <c r="E85" s="3">
        <f t="shared" si="24"/>
        <v>2270.79</v>
      </c>
      <c r="G85" t="str">
        <f t="shared" si="25"/>
        <v/>
      </c>
      <c r="H85" s="3" t="str">
        <f t="shared" si="26"/>
        <v/>
      </c>
      <c r="I85" s="3" t="str">
        <f t="shared" si="19"/>
        <v/>
      </c>
      <c r="J85" s="3" t="str">
        <f t="shared" si="20"/>
        <v/>
      </c>
      <c r="K85" s="3" t="str">
        <f t="shared" si="21"/>
        <v/>
      </c>
    </row>
    <row r="86" spans="1:11" x14ac:dyDescent="0.25">
      <c r="A86">
        <f t="shared" si="22"/>
        <v>71</v>
      </c>
      <c r="B86" s="3">
        <f t="shared" si="23"/>
        <v>1139.6474153490979</v>
      </c>
      <c r="C86" s="3">
        <f t="shared" si="17"/>
        <v>1133.9636363813108</v>
      </c>
      <c r="D86" s="3">
        <f t="shared" si="18"/>
        <v>5.6837789677869228</v>
      </c>
      <c r="E86" s="3">
        <f t="shared" si="24"/>
        <v>1136.83</v>
      </c>
      <c r="G86" t="str">
        <f t="shared" si="25"/>
        <v/>
      </c>
      <c r="H86" s="3" t="str">
        <f t="shared" si="26"/>
        <v/>
      </c>
      <c r="I86" s="3" t="str">
        <f t="shared" si="19"/>
        <v/>
      </c>
      <c r="J86" s="3" t="str">
        <f t="shared" si="20"/>
        <v/>
      </c>
      <c r="K86" s="3" t="str">
        <f t="shared" si="21"/>
        <v/>
      </c>
    </row>
    <row r="87" spans="1:11" x14ac:dyDescent="0.25">
      <c r="A87">
        <f t="shared" si="22"/>
        <v>72</v>
      </c>
      <c r="B87" s="3">
        <f t="shared" si="23"/>
        <v>1139.6474153490979</v>
      </c>
      <c r="C87" s="3">
        <f t="shared" si="17"/>
        <v>1136.8019736532062</v>
      </c>
      <c r="D87" s="3">
        <f t="shared" si="18"/>
        <v>2.8454416958915196</v>
      </c>
      <c r="E87" s="3">
        <f t="shared" si="24"/>
        <v>0.03</v>
      </c>
      <c r="G87" t="str">
        <f t="shared" si="25"/>
        <v/>
      </c>
      <c r="H87" s="3" t="str">
        <f t="shared" si="26"/>
        <v/>
      </c>
      <c r="I87" s="3" t="str">
        <f t="shared" si="19"/>
        <v/>
      </c>
      <c r="J87" s="3" t="str">
        <f t="shared" si="20"/>
        <v/>
      </c>
      <c r="K87" s="3" t="str">
        <f t="shared" si="21"/>
        <v/>
      </c>
    </row>
    <row r="88" spans="1:11" x14ac:dyDescent="0.25">
      <c r="A88" t="str">
        <f t="shared" si="22"/>
        <v/>
      </c>
      <c r="B88" s="3" t="str">
        <f t="shared" si="23"/>
        <v/>
      </c>
      <c r="C88" s="3" t="str">
        <f t="shared" si="17"/>
        <v/>
      </c>
      <c r="D88" s="3" t="str">
        <f t="shared" si="18"/>
        <v/>
      </c>
      <c r="E88" s="3" t="str">
        <f t="shared" si="24"/>
        <v/>
      </c>
      <c r="G88" t="str">
        <f t="shared" si="25"/>
        <v/>
      </c>
      <c r="H88" s="3" t="str">
        <f t="shared" si="26"/>
        <v/>
      </c>
      <c r="I88" s="3" t="str">
        <f t="shared" si="19"/>
        <v/>
      </c>
      <c r="J88" s="3" t="str">
        <f t="shared" si="20"/>
        <v/>
      </c>
      <c r="K88" s="3" t="str">
        <f t="shared" si="21"/>
        <v/>
      </c>
    </row>
    <row r="89" spans="1:11" x14ac:dyDescent="0.25">
      <c r="A89" t="str">
        <f t="shared" si="22"/>
        <v/>
      </c>
      <c r="B89" s="3" t="str">
        <f t="shared" si="23"/>
        <v/>
      </c>
      <c r="C89" s="3" t="str">
        <f t="shared" si="17"/>
        <v/>
      </c>
      <c r="D89" s="3" t="str">
        <f t="shared" si="18"/>
        <v/>
      </c>
      <c r="E89" s="3" t="str">
        <f t="shared" si="24"/>
        <v/>
      </c>
      <c r="G89" t="str">
        <f t="shared" si="25"/>
        <v/>
      </c>
      <c r="H89" s="3" t="str">
        <f t="shared" si="26"/>
        <v/>
      </c>
      <c r="I89" s="3" t="str">
        <f t="shared" si="19"/>
        <v/>
      </c>
      <c r="J89" s="3" t="str">
        <f t="shared" si="20"/>
        <v/>
      </c>
      <c r="K89" s="3" t="str">
        <f t="shared" si="21"/>
        <v/>
      </c>
    </row>
    <row r="90" spans="1:11" x14ac:dyDescent="0.25">
      <c r="A90" t="str">
        <f t="shared" si="22"/>
        <v/>
      </c>
      <c r="B90" s="3" t="str">
        <f t="shared" si="23"/>
        <v/>
      </c>
      <c r="C90" s="3" t="str">
        <f t="shared" si="17"/>
        <v/>
      </c>
      <c r="D90" s="3" t="str">
        <f t="shared" si="18"/>
        <v/>
      </c>
      <c r="E90" s="3" t="str">
        <f t="shared" si="24"/>
        <v/>
      </c>
      <c r="G90" t="str">
        <f t="shared" si="25"/>
        <v/>
      </c>
      <c r="H90" s="3" t="str">
        <f t="shared" si="26"/>
        <v/>
      </c>
      <c r="I90" s="3" t="str">
        <f t="shared" si="19"/>
        <v/>
      </c>
      <c r="J90" s="3" t="str">
        <f t="shared" si="20"/>
        <v/>
      </c>
      <c r="K90" s="3" t="str">
        <f t="shared" si="21"/>
        <v/>
      </c>
    </row>
    <row r="91" spans="1:11" x14ac:dyDescent="0.25">
      <c r="A91" t="str">
        <f t="shared" si="22"/>
        <v/>
      </c>
      <c r="B91" s="3" t="str">
        <f t="shared" si="23"/>
        <v/>
      </c>
      <c r="C91" s="3" t="str">
        <f t="shared" si="17"/>
        <v/>
      </c>
      <c r="D91" s="3" t="str">
        <f t="shared" si="18"/>
        <v/>
      </c>
      <c r="E91" s="3" t="str">
        <f t="shared" si="24"/>
        <v/>
      </c>
      <c r="G91" t="str">
        <f t="shared" si="25"/>
        <v/>
      </c>
      <c r="H91" s="3" t="str">
        <f t="shared" si="26"/>
        <v/>
      </c>
      <c r="I91" s="3" t="str">
        <f t="shared" si="19"/>
        <v/>
      </c>
      <c r="J91" s="3" t="str">
        <f t="shared" si="20"/>
        <v/>
      </c>
      <c r="K91" s="3" t="str">
        <f t="shared" si="21"/>
        <v/>
      </c>
    </row>
    <row r="92" spans="1:11" x14ac:dyDescent="0.25">
      <c r="A92" t="str">
        <f t="shared" si="22"/>
        <v/>
      </c>
      <c r="B92" s="3" t="str">
        <f t="shared" si="23"/>
        <v/>
      </c>
      <c r="C92" s="3" t="str">
        <f t="shared" si="17"/>
        <v/>
      </c>
      <c r="D92" s="3" t="str">
        <f t="shared" si="18"/>
        <v/>
      </c>
      <c r="E92" s="3" t="str">
        <f t="shared" si="24"/>
        <v/>
      </c>
      <c r="G92" t="str">
        <f t="shared" si="25"/>
        <v/>
      </c>
      <c r="H92" s="3" t="str">
        <f t="shared" si="26"/>
        <v/>
      </c>
      <c r="I92" s="3" t="str">
        <f t="shared" si="19"/>
        <v/>
      </c>
      <c r="J92" s="3" t="str">
        <f t="shared" si="20"/>
        <v/>
      </c>
      <c r="K92" s="3" t="str">
        <f t="shared" si="21"/>
        <v/>
      </c>
    </row>
    <row r="93" spans="1:11" x14ac:dyDescent="0.25">
      <c r="A93" t="str">
        <f t="shared" si="22"/>
        <v/>
      </c>
      <c r="B93" s="3" t="str">
        <f t="shared" si="23"/>
        <v/>
      </c>
      <c r="C93" s="3" t="str">
        <f t="shared" si="17"/>
        <v/>
      </c>
      <c r="D93" s="3" t="str">
        <f t="shared" si="18"/>
        <v/>
      </c>
      <c r="E93" s="3" t="str">
        <f t="shared" si="24"/>
        <v/>
      </c>
      <c r="G93" t="str">
        <f t="shared" si="25"/>
        <v/>
      </c>
      <c r="H93" s="3" t="str">
        <f t="shared" si="26"/>
        <v/>
      </c>
      <c r="I93" s="3" t="str">
        <f t="shared" si="19"/>
        <v/>
      </c>
      <c r="J93" s="3" t="str">
        <f t="shared" si="20"/>
        <v/>
      </c>
      <c r="K93" s="3" t="str">
        <f t="shared" si="21"/>
        <v/>
      </c>
    </row>
    <row r="94" spans="1:11" x14ac:dyDescent="0.25">
      <c r="A94" t="str">
        <f t="shared" si="22"/>
        <v/>
      </c>
      <c r="B94" s="3" t="str">
        <f t="shared" si="23"/>
        <v/>
      </c>
      <c r="C94" s="3" t="str">
        <f t="shared" si="17"/>
        <v/>
      </c>
      <c r="D94" s="3" t="str">
        <f t="shared" si="18"/>
        <v/>
      </c>
      <c r="E94" s="3" t="str">
        <f t="shared" si="24"/>
        <v/>
      </c>
      <c r="G94" t="str">
        <f t="shared" si="25"/>
        <v/>
      </c>
      <c r="H94" s="3" t="str">
        <f t="shared" si="26"/>
        <v/>
      </c>
      <c r="I94" s="3" t="str">
        <f t="shared" si="19"/>
        <v/>
      </c>
      <c r="J94" s="3" t="str">
        <f t="shared" si="20"/>
        <v/>
      </c>
      <c r="K94" s="3" t="str">
        <f t="shared" si="21"/>
        <v/>
      </c>
    </row>
    <row r="95" spans="1:11" x14ac:dyDescent="0.25">
      <c r="A95" t="str">
        <f t="shared" si="22"/>
        <v/>
      </c>
      <c r="B95" s="3" t="str">
        <f t="shared" si="23"/>
        <v/>
      </c>
      <c r="C95" s="3" t="str">
        <f t="shared" si="17"/>
        <v/>
      </c>
      <c r="D95" s="3" t="str">
        <f t="shared" si="18"/>
        <v/>
      </c>
      <c r="E95" s="3" t="str">
        <f t="shared" si="24"/>
        <v/>
      </c>
      <c r="G95" t="str">
        <f t="shared" si="25"/>
        <v/>
      </c>
      <c r="H95" s="3" t="str">
        <f t="shared" si="26"/>
        <v/>
      </c>
      <c r="I95" s="3" t="str">
        <f t="shared" si="19"/>
        <v/>
      </c>
      <c r="J95" s="3" t="str">
        <f t="shared" si="20"/>
        <v/>
      </c>
      <c r="K95" s="3" t="str">
        <f t="shared" si="21"/>
        <v/>
      </c>
    </row>
    <row r="96" spans="1:11" x14ac:dyDescent="0.25">
      <c r="A96" t="str">
        <f t="shared" si="22"/>
        <v/>
      </c>
      <c r="B96" s="3" t="str">
        <f t="shared" si="23"/>
        <v/>
      </c>
      <c r="C96" s="3" t="str">
        <f t="shared" si="17"/>
        <v/>
      </c>
      <c r="D96" s="3" t="str">
        <f t="shared" si="18"/>
        <v/>
      </c>
      <c r="E96" s="3" t="str">
        <f t="shared" si="24"/>
        <v/>
      </c>
      <c r="G96" t="str">
        <f t="shared" si="25"/>
        <v/>
      </c>
      <c r="H96" s="3" t="str">
        <f t="shared" si="26"/>
        <v/>
      </c>
      <c r="I96" s="3" t="str">
        <f t="shared" si="19"/>
        <v/>
      </c>
      <c r="J96" s="3" t="str">
        <f t="shared" si="20"/>
        <v/>
      </c>
      <c r="K96" s="3" t="str">
        <f t="shared" si="21"/>
        <v/>
      </c>
    </row>
    <row r="97" spans="1:11" x14ac:dyDescent="0.25">
      <c r="A97" t="str">
        <f t="shared" si="22"/>
        <v/>
      </c>
      <c r="B97" s="3" t="str">
        <f t="shared" si="23"/>
        <v/>
      </c>
      <c r="C97" s="3" t="str">
        <f t="shared" si="17"/>
        <v/>
      </c>
      <c r="D97" s="3" t="str">
        <f t="shared" si="18"/>
        <v/>
      </c>
      <c r="E97" s="3" t="str">
        <f t="shared" si="24"/>
        <v/>
      </c>
      <c r="G97" t="str">
        <f t="shared" si="25"/>
        <v/>
      </c>
      <c r="H97" s="3" t="str">
        <f t="shared" si="26"/>
        <v/>
      </c>
      <c r="I97" s="3" t="str">
        <f t="shared" si="19"/>
        <v/>
      </c>
      <c r="J97" s="3" t="str">
        <f t="shared" si="20"/>
        <v/>
      </c>
      <c r="K97" s="3" t="str">
        <f t="shared" si="21"/>
        <v/>
      </c>
    </row>
    <row r="98" spans="1:11" x14ac:dyDescent="0.25">
      <c r="A98" t="str">
        <f t="shared" si="22"/>
        <v/>
      </c>
      <c r="B98" s="3" t="str">
        <f t="shared" si="23"/>
        <v/>
      </c>
      <c r="C98" s="3" t="str">
        <f t="shared" si="17"/>
        <v/>
      </c>
      <c r="D98" s="3" t="str">
        <f t="shared" si="18"/>
        <v/>
      </c>
      <c r="E98" s="3" t="str">
        <f t="shared" si="24"/>
        <v/>
      </c>
      <c r="G98" t="str">
        <f t="shared" si="25"/>
        <v/>
      </c>
      <c r="H98" s="3" t="str">
        <f t="shared" si="26"/>
        <v/>
      </c>
      <c r="I98" s="3" t="str">
        <f t="shared" si="19"/>
        <v/>
      </c>
      <c r="J98" s="3" t="str">
        <f t="shared" si="20"/>
        <v/>
      </c>
      <c r="K98" s="3" t="str">
        <f t="shared" si="21"/>
        <v/>
      </c>
    </row>
    <row r="99" spans="1:11" x14ac:dyDescent="0.25">
      <c r="A99" t="str">
        <f t="shared" si="22"/>
        <v/>
      </c>
      <c r="B99" s="3" t="str">
        <f t="shared" si="23"/>
        <v/>
      </c>
      <c r="C99" s="3" t="str">
        <f t="shared" si="17"/>
        <v/>
      </c>
      <c r="D99" s="3" t="str">
        <f t="shared" si="18"/>
        <v/>
      </c>
      <c r="E99" s="3" t="str">
        <f t="shared" si="24"/>
        <v/>
      </c>
      <c r="G99" t="str">
        <f t="shared" si="25"/>
        <v/>
      </c>
      <c r="H99" s="3" t="str">
        <f t="shared" si="26"/>
        <v/>
      </c>
      <c r="I99" s="3" t="str">
        <f t="shared" si="19"/>
        <v/>
      </c>
      <c r="J99" s="3" t="str">
        <f t="shared" si="20"/>
        <v/>
      </c>
      <c r="K99" s="3" t="str">
        <f t="shared" si="21"/>
        <v/>
      </c>
    </row>
    <row r="100" spans="1:11" x14ac:dyDescent="0.25">
      <c r="A100" t="str">
        <f t="shared" si="22"/>
        <v/>
      </c>
      <c r="B100" s="3" t="str">
        <f t="shared" si="23"/>
        <v/>
      </c>
      <c r="C100" s="3" t="str">
        <f t="shared" si="17"/>
        <v/>
      </c>
      <c r="D100" s="3" t="str">
        <f t="shared" si="18"/>
        <v/>
      </c>
      <c r="E100" s="3" t="str">
        <f t="shared" si="24"/>
        <v/>
      </c>
      <c r="G100" t="str">
        <f t="shared" si="25"/>
        <v/>
      </c>
      <c r="H100" s="3" t="str">
        <f t="shared" si="26"/>
        <v/>
      </c>
      <c r="I100" s="3" t="str">
        <f t="shared" si="19"/>
        <v/>
      </c>
      <c r="J100" s="3" t="str">
        <f t="shared" si="20"/>
        <v/>
      </c>
      <c r="K100" s="3" t="str">
        <f t="shared" si="21"/>
        <v/>
      </c>
    </row>
    <row r="101" spans="1:11" x14ac:dyDescent="0.25">
      <c r="A101" t="str">
        <f t="shared" si="22"/>
        <v/>
      </c>
      <c r="B101" s="3" t="str">
        <f t="shared" si="23"/>
        <v/>
      </c>
      <c r="C101" s="3" t="str">
        <f t="shared" si="17"/>
        <v/>
      </c>
      <c r="D101" s="3" t="str">
        <f t="shared" si="18"/>
        <v/>
      </c>
      <c r="E101" s="3" t="str">
        <f t="shared" si="24"/>
        <v/>
      </c>
      <c r="G101" t="str">
        <f t="shared" si="25"/>
        <v/>
      </c>
      <c r="H101" s="3" t="str">
        <f t="shared" si="26"/>
        <v/>
      </c>
      <c r="I101" s="3" t="str">
        <f t="shared" si="19"/>
        <v/>
      </c>
      <c r="J101" s="3" t="str">
        <f t="shared" si="20"/>
        <v/>
      </c>
      <c r="K101" s="3" t="str">
        <f t="shared" si="21"/>
        <v/>
      </c>
    </row>
    <row r="102" spans="1:11" x14ac:dyDescent="0.25">
      <c r="A102" t="str">
        <f t="shared" si="22"/>
        <v/>
      </c>
      <c r="B102" s="3" t="str">
        <f t="shared" si="23"/>
        <v/>
      </c>
      <c r="C102" s="3" t="str">
        <f t="shared" si="17"/>
        <v/>
      </c>
      <c r="D102" s="3" t="str">
        <f t="shared" si="18"/>
        <v/>
      </c>
      <c r="E102" s="3" t="str">
        <f t="shared" si="24"/>
        <v/>
      </c>
      <c r="G102" t="str">
        <f t="shared" si="25"/>
        <v/>
      </c>
      <c r="H102" s="3" t="str">
        <f t="shared" si="26"/>
        <v/>
      </c>
      <c r="I102" s="3" t="str">
        <f t="shared" si="19"/>
        <v/>
      </c>
      <c r="J102" s="3" t="str">
        <f t="shared" si="20"/>
        <v/>
      </c>
      <c r="K102" s="3" t="str">
        <f t="shared" si="21"/>
        <v/>
      </c>
    </row>
    <row r="103" spans="1:11" x14ac:dyDescent="0.25">
      <c r="A103" t="str">
        <f t="shared" si="22"/>
        <v/>
      </c>
      <c r="B103" s="3" t="str">
        <f t="shared" si="23"/>
        <v/>
      </c>
      <c r="C103" s="3" t="str">
        <f t="shared" si="17"/>
        <v/>
      </c>
      <c r="D103" s="3" t="str">
        <f t="shared" si="18"/>
        <v/>
      </c>
      <c r="E103" s="3" t="str">
        <f t="shared" si="24"/>
        <v/>
      </c>
      <c r="G103" t="str">
        <f t="shared" si="25"/>
        <v/>
      </c>
      <c r="H103" s="3" t="str">
        <f t="shared" si="26"/>
        <v/>
      </c>
      <c r="I103" s="3" t="str">
        <f t="shared" si="19"/>
        <v/>
      </c>
      <c r="J103" s="3" t="str">
        <f t="shared" si="20"/>
        <v/>
      </c>
      <c r="K103" s="3" t="str">
        <f t="shared" si="21"/>
        <v/>
      </c>
    </row>
    <row r="104" spans="1:11" x14ac:dyDescent="0.25">
      <c r="A104" t="str">
        <f t="shared" si="22"/>
        <v/>
      </c>
      <c r="B104" s="3" t="str">
        <f t="shared" si="23"/>
        <v/>
      </c>
      <c r="C104" s="3" t="str">
        <f t="shared" si="17"/>
        <v/>
      </c>
      <c r="D104" s="3" t="str">
        <f t="shared" si="18"/>
        <v/>
      </c>
      <c r="E104" s="3" t="str">
        <f t="shared" si="24"/>
        <v/>
      </c>
      <c r="G104" t="str">
        <f t="shared" si="25"/>
        <v/>
      </c>
      <c r="H104" s="3" t="str">
        <f t="shared" si="26"/>
        <v/>
      </c>
      <c r="I104" s="3" t="str">
        <f t="shared" si="19"/>
        <v/>
      </c>
      <c r="J104" s="3" t="str">
        <f t="shared" si="20"/>
        <v/>
      </c>
      <c r="K104" s="3" t="str">
        <f t="shared" si="21"/>
        <v/>
      </c>
    </row>
    <row r="105" spans="1:11" x14ac:dyDescent="0.25">
      <c r="A105" t="str">
        <f t="shared" si="22"/>
        <v/>
      </c>
      <c r="B105" s="3" t="str">
        <f t="shared" si="23"/>
        <v/>
      </c>
      <c r="C105" s="3" t="str">
        <f t="shared" si="17"/>
        <v/>
      </c>
      <c r="D105" s="3" t="str">
        <f t="shared" si="18"/>
        <v/>
      </c>
      <c r="E105" s="3" t="str">
        <f t="shared" si="24"/>
        <v/>
      </c>
      <c r="G105" t="str">
        <f t="shared" si="25"/>
        <v/>
      </c>
      <c r="H105" s="3" t="str">
        <f t="shared" si="26"/>
        <v/>
      </c>
      <c r="I105" s="3" t="str">
        <f t="shared" si="19"/>
        <v/>
      </c>
      <c r="J105" s="3" t="str">
        <f t="shared" si="20"/>
        <v/>
      </c>
      <c r="K105" s="3" t="str">
        <f t="shared" si="21"/>
        <v/>
      </c>
    </row>
    <row r="106" spans="1:11" x14ac:dyDescent="0.25">
      <c r="A106" t="str">
        <f t="shared" si="22"/>
        <v/>
      </c>
      <c r="B106" s="3" t="str">
        <f t="shared" si="23"/>
        <v/>
      </c>
      <c r="C106" s="3" t="str">
        <f t="shared" si="17"/>
        <v/>
      </c>
      <c r="D106" s="3" t="str">
        <f t="shared" si="18"/>
        <v/>
      </c>
      <c r="E106" s="3" t="str">
        <f t="shared" si="24"/>
        <v/>
      </c>
      <c r="G106" t="str">
        <f t="shared" si="25"/>
        <v/>
      </c>
      <c r="H106" s="3" t="str">
        <f t="shared" si="26"/>
        <v/>
      </c>
      <c r="I106" s="3" t="str">
        <f t="shared" si="19"/>
        <v/>
      </c>
      <c r="J106" s="3" t="str">
        <f t="shared" si="20"/>
        <v/>
      </c>
      <c r="K106" s="3" t="str">
        <f t="shared" si="21"/>
        <v/>
      </c>
    </row>
    <row r="107" spans="1:11" x14ac:dyDescent="0.25">
      <c r="A107" t="str">
        <f t="shared" si="22"/>
        <v/>
      </c>
      <c r="B107" s="3" t="str">
        <f t="shared" si="23"/>
        <v/>
      </c>
      <c r="C107" s="3" t="str">
        <f t="shared" si="17"/>
        <v/>
      </c>
      <c r="D107" s="3" t="str">
        <f t="shared" si="18"/>
        <v/>
      </c>
      <c r="E107" s="3" t="str">
        <f t="shared" si="24"/>
        <v/>
      </c>
      <c r="G107" t="str">
        <f t="shared" si="25"/>
        <v/>
      </c>
      <c r="H107" s="3" t="str">
        <f t="shared" si="26"/>
        <v/>
      </c>
      <c r="I107" s="3" t="str">
        <f t="shared" si="19"/>
        <v/>
      </c>
      <c r="J107" s="3" t="str">
        <f t="shared" si="20"/>
        <v/>
      </c>
      <c r="K107" s="3" t="str">
        <f t="shared" si="21"/>
        <v/>
      </c>
    </row>
    <row r="108" spans="1:11" x14ac:dyDescent="0.25">
      <c r="A108" t="str">
        <f t="shared" si="22"/>
        <v/>
      </c>
      <c r="B108" s="3" t="str">
        <f t="shared" si="23"/>
        <v/>
      </c>
      <c r="C108" s="3" t="str">
        <f t="shared" si="17"/>
        <v/>
      </c>
      <c r="D108" s="3" t="str">
        <f t="shared" si="18"/>
        <v/>
      </c>
      <c r="E108" s="3" t="str">
        <f t="shared" si="24"/>
        <v/>
      </c>
      <c r="G108" t="str">
        <f t="shared" si="25"/>
        <v/>
      </c>
      <c r="H108" s="3" t="str">
        <f t="shared" si="26"/>
        <v/>
      </c>
      <c r="I108" s="3" t="str">
        <f t="shared" si="19"/>
        <v/>
      </c>
      <c r="J108" s="3" t="str">
        <f t="shared" si="20"/>
        <v/>
      </c>
      <c r="K108" s="3" t="str">
        <f t="shared" si="21"/>
        <v/>
      </c>
    </row>
    <row r="109" spans="1:11" x14ac:dyDescent="0.25">
      <c r="A109" t="str">
        <f t="shared" si="22"/>
        <v/>
      </c>
      <c r="B109" s="3" t="str">
        <f t="shared" si="23"/>
        <v/>
      </c>
      <c r="C109" s="3" t="str">
        <f t="shared" si="17"/>
        <v/>
      </c>
      <c r="D109" s="3" t="str">
        <f t="shared" si="18"/>
        <v/>
      </c>
      <c r="E109" s="3" t="str">
        <f t="shared" si="24"/>
        <v/>
      </c>
      <c r="G109" t="str">
        <f t="shared" si="25"/>
        <v/>
      </c>
      <c r="H109" s="3" t="str">
        <f t="shared" si="26"/>
        <v/>
      </c>
      <c r="I109" s="3" t="str">
        <f t="shared" si="19"/>
        <v/>
      </c>
      <c r="J109" s="3" t="str">
        <f t="shared" si="20"/>
        <v/>
      </c>
      <c r="K109" s="3" t="str">
        <f t="shared" si="21"/>
        <v/>
      </c>
    </row>
    <row r="110" spans="1:11" x14ac:dyDescent="0.25">
      <c r="A110" t="str">
        <f t="shared" si="22"/>
        <v/>
      </c>
      <c r="B110" s="3" t="str">
        <f t="shared" si="23"/>
        <v/>
      </c>
      <c r="C110" s="3" t="str">
        <f t="shared" si="17"/>
        <v/>
      </c>
      <c r="D110" s="3" t="str">
        <f t="shared" si="18"/>
        <v/>
      </c>
      <c r="E110" s="3" t="str">
        <f t="shared" si="24"/>
        <v/>
      </c>
      <c r="G110" t="str">
        <f t="shared" si="25"/>
        <v/>
      </c>
      <c r="H110" s="3" t="str">
        <f t="shared" si="26"/>
        <v/>
      </c>
      <c r="I110" s="3" t="str">
        <f t="shared" si="19"/>
        <v/>
      </c>
      <c r="J110" s="3" t="str">
        <f t="shared" si="20"/>
        <v/>
      </c>
      <c r="K110" s="3" t="str">
        <f t="shared" si="21"/>
        <v/>
      </c>
    </row>
    <row r="111" spans="1:11" x14ac:dyDescent="0.25">
      <c r="A111" t="str">
        <f t="shared" si="22"/>
        <v/>
      </c>
      <c r="B111" s="3" t="str">
        <f t="shared" si="23"/>
        <v/>
      </c>
      <c r="C111" s="3" t="str">
        <f t="shared" si="17"/>
        <v/>
      </c>
      <c r="D111" s="3" t="str">
        <f t="shared" si="18"/>
        <v/>
      </c>
      <c r="E111" s="3" t="str">
        <f t="shared" si="24"/>
        <v/>
      </c>
      <c r="G111" t="str">
        <f t="shared" si="25"/>
        <v/>
      </c>
      <c r="H111" s="3" t="str">
        <f t="shared" si="26"/>
        <v/>
      </c>
      <c r="I111" s="3" t="str">
        <f t="shared" si="19"/>
        <v/>
      </c>
      <c r="J111" s="3" t="str">
        <f t="shared" si="20"/>
        <v/>
      </c>
      <c r="K111" s="3" t="str">
        <f t="shared" si="21"/>
        <v/>
      </c>
    </row>
    <row r="112" spans="1:11" x14ac:dyDescent="0.25">
      <c r="A112" t="str">
        <f t="shared" si="22"/>
        <v/>
      </c>
      <c r="B112" s="3" t="str">
        <f t="shared" si="23"/>
        <v/>
      </c>
      <c r="C112" s="3" t="str">
        <f t="shared" ref="C112:C135" si="27">IFERROR((PPMT(((1 + (interest / 360))^30) - 1,A112,term,principal))*-1,"")</f>
        <v/>
      </c>
      <c r="D112" s="3" t="str">
        <f t="shared" ref="D112:D135" si="28">IFERROR((IPMT(((1 + (interest / 360))^30) - 1,A112,term,principal))*-1,"")</f>
        <v/>
      </c>
      <c r="E112" s="3" t="str">
        <f t="shared" si="24"/>
        <v/>
      </c>
      <c r="G112" t="str">
        <f t="shared" si="25"/>
        <v/>
      </c>
      <c r="H112" s="3" t="str">
        <f t="shared" si="26"/>
        <v/>
      </c>
      <c r="I112" s="3" t="str">
        <f t="shared" ref="I112:I135" si="29">IFERROR((PPMT(((1 + (interest / 360))^30) - 1,G112,term2,principal))*-1,"")</f>
        <v/>
      </c>
      <c r="J112" s="3" t="str">
        <f t="shared" ref="J112:J135" si="30">IFERROR((IPMT(((1 + (interest / 360))^30) - 1,G112,term2,principal))*-1,"")</f>
        <v/>
      </c>
      <c r="K112" s="3" t="str">
        <f t="shared" si="21"/>
        <v/>
      </c>
    </row>
    <row r="113" spans="1:11" x14ac:dyDescent="0.25">
      <c r="A113" t="str">
        <f t="shared" ref="A113:A135" si="31">IFERROR(IF((A112+1)&lt;=term,A112+1,""),"")</f>
        <v/>
      </c>
      <c r="B113" s="3" t="str">
        <f t="shared" si="23"/>
        <v/>
      </c>
      <c r="C113" s="3" t="str">
        <f t="shared" si="27"/>
        <v/>
      </c>
      <c r="D113" s="3" t="str">
        <f t="shared" si="28"/>
        <v/>
      </c>
      <c r="E113" s="3" t="str">
        <f t="shared" si="24"/>
        <v/>
      </c>
      <c r="G113" t="str">
        <f t="shared" ref="G113:G135" si="32">IFERROR(IF((G112+1)&lt;=term2,G112+1,""),"")</f>
        <v/>
      </c>
      <c r="H113" s="3" t="str">
        <f t="shared" si="26"/>
        <v/>
      </c>
      <c r="I113" s="3" t="str">
        <f t="shared" si="29"/>
        <v/>
      </c>
      <c r="J113" s="3" t="str">
        <f t="shared" si="30"/>
        <v/>
      </c>
      <c r="K113" s="3" t="str">
        <f t="shared" si="21"/>
        <v/>
      </c>
    </row>
    <row r="114" spans="1:11" x14ac:dyDescent="0.25">
      <c r="A114" t="str">
        <f t="shared" si="31"/>
        <v/>
      </c>
      <c r="B114" s="3" t="str">
        <f t="shared" si="23"/>
        <v/>
      </c>
      <c r="C114" s="3" t="str">
        <f t="shared" si="27"/>
        <v/>
      </c>
      <c r="D114" s="3" t="str">
        <f t="shared" si="28"/>
        <v/>
      </c>
      <c r="E114" s="3" t="str">
        <f t="shared" si="24"/>
        <v/>
      </c>
      <c r="G114" t="str">
        <f t="shared" si="32"/>
        <v/>
      </c>
      <c r="H114" s="3" t="str">
        <f t="shared" si="26"/>
        <v/>
      </c>
      <c r="I114" s="3" t="str">
        <f t="shared" si="29"/>
        <v/>
      </c>
      <c r="J114" s="3" t="str">
        <f t="shared" si="30"/>
        <v/>
      </c>
      <c r="K114" s="3" t="str">
        <f t="shared" si="21"/>
        <v/>
      </c>
    </row>
    <row r="115" spans="1:11" x14ac:dyDescent="0.25">
      <c r="A115" t="str">
        <f t="shared" si="31"/>
        <v/>
      </c>
      <c r="B115" s="3" t="str">
        <f t="shared" si="23"/>
        <v/>
      </c>
      <c r="C115" s="3" t="str">
        <f t="shared" si="27"/>
        <v/>
      </c>
      <c r="D115" s="3" t="str">
        <f t="shared" si="28"/>
        <v/>
      </c>
      <c r="E115" s="3" t="str">
        <f t="shared" si="24"/>
        <v/>
      </c>
      <c r="G115" t="str">
        <f t="shared" si="32"/>
        <v/>
      </c>
      <c r="H115" s="3" t="str">
        <f t="shared" si="26"/>
        <v/>
      </c>
      <c r="I115" s="3" t="str">
        <f t="shared" si="29"/>
        <v/>
      </c>
      <c r="J115" s="3" t="str">
        <f t="shared" si="30"/>
        <v/>
      </c>
      <c r="K115" s="3" t="str">
        <f t="shared" si="21"/>
        <v/>
      </c>
    </row>
    <row r="116" spans="1:11" x14ac:dyDescent="0.25">
      <c r="A116" t="str">
        <f t="shared" si="31"/>
        <v/>
      </c>
      <c r="B116" s="3" t="str">
        <f t="shared" si="23"/>
        <v/>
      </c>
      <c r="C116" s="3" t="str">
        <f t="shared" si="27"/>
        <v/>
      </c>
      <c r="D116" s="3" t="str">
        <f t="shared" si="28"/>
        <v/>
      </c>
      <c r="E116" s="3" t="str">
        <f t="shared" si="24"/>
        <v/>
      </c>
      <c r="G116" t="str">
        <f t="shared" si="32"/>
        <v/>
      </c>
      <c r="H116" s="3" t="str">
        <f t="shared" si="26"/>
        <v/>
      </c>
      <c r="I116" s="3" t="str">
        <f t="shared" si="29"/>
        <v/>
      </c>
      <c r="J116" s="3" t="str">
        <f t="shared" si="30"/>
        <v/>
      </c>
      <c r="K116" s="3" t="str">
        <f t="shared" si="21"/>
        <v/>
      </c>
    </row>
    <row r="117" spans="1:11" x14ac:dyDescent="0.25">
      <c r="A117" t="str">
        <f t="shared" si="31"/>
        <v/>
      </c>
      <c r="B117" s="3" t="str">
        <f t="shared" si="23"/>
        <v/>
      </c>
      <c r="C117" s="3" t="str">
        <f t="shared" si="27"/>
        <v/>
      </c>
      <c r="D117" s="3" t="str">
        <f t="shared" si="28"/>
        <v/>
      </c>
      <c r="E117" s="3" t="str">
        <f t="shared" si="24"/>
        <v/>
      </c>
      <c r="G117" t="str">
        <f t="shared" si="32"/>
        <v/>
      </c>
      <c r="H117" s="3" t="str">
        <f t="shared" si="26"/>
        <v/>
      </c>
      <c r="I117" s="3" t="str">
        <f t="shared" si="29"/>
        <v/>
      </c>
      <c r="J117" s="3" t="str">
        <f t="shared" si="30"/>
        <v/>
      </c>
      <c r="K117" s="3" t="str">
        <f t="shared" si="21"/>
        <v/>
      </c>
    </row>
    <row r="118" spans="1:11" x14ac:dyDescent="0.25">
      <c r="A118" t="str">
        <f t="shared" si="31"/>
        <v/>
      </c>
      <c r="B118" s="3" t="str">
        <f t="shared" si="23"/>
        <v/>
      </c>
      <c r="C118" s="3" t="str">
        <f t="shared" si="27"/>
        <v/>
      </c>
      <c r="D118" s="3" t="str">
        <f t="shared" si="28"/>
        <v/>
      </c>
      <c r="E118" s="3" t="str">
        <f t="shared" si="24"/>
        <v/>
      </c>
      <c r="G118" t="str">
        <f t="shared" si="32"/>
        <v/>
      </c>
      <c r="H118" s="3" t="str">
        <f t="shared" si="26"/>
        <v/>
      </c>
      <c r="I118" s="3" t="str">
        <f t="shared" si="29"/>
        <v/>
      </c>
      <c r="J118" s="3" t="str">
        <f t="shared" si="30"/>
        <v/>
      </c>
      <c r="K118" s="3" t="str">
        <f t="shared" si="21"/>
        <v/>
      </c>
    </row>
    <row r="119" spans="1:11" x14ac:dyDescent="0.25">
      <c r="A119" t="str">
        <f t="shared" si="31"/>
        <v/>
      </c>
      <c r="B119" s="3" t="str">
        <f t="shared" si="23"/>
        <v/>
      </c>
      <c r="C119" s="3" t="str">
        <f t="shared" si="27"/>
        <v/>
      </c>
      <c r="D119" s="3" t="str">
        <f t="shared" si="28"/>
        <v/>
      </c>
      <c r="E119" s="3" t="str">
        <f t="shared" si="24"/>
        <v/>
      </c>
      <c r="G119" t="str">
        <f t="shared" si="32"/>
        <v/>
      </c>
      <c r="H119" s="3" t="str">
        <f t="shared" si="26"/>
        <v/>
      </c>
      <c r="I119" s="3" t="str">
        <f t="shared" si="29"/>
        <v/>
      </c>
      <c r="J119" s="3" t="str">
        <f t="shared" si="30"/>
        <v/>
      </c>
      <c r="K119" s="3" t="str">
        <f t="shared" si="21"/>
        <v/>
      </c>
    </row>
    <row r="120" spans="1:11" x14ac:dyDescent="0.25">
      <c r="A120" t="str">
        <f t="shared" si="31"/>
        <v/>
      </c>
      <c r="B120" s="3" t="str">
        <f t="shared" si="23"/>
        <v/>
      </c>
      <c r="C120" s="3" t="str">
        <f t="shared" si="27"/>
        <v/>
      </c>
      <c r="D120" s="3" t="str">
        <f t="shared" si="28"/>
        <v/>
      </c>
      <c r="E120" s="3" t="str">
        <f t="shared" si="24"/>
        <v/>
      </c>
      <c r="G120" t="str">
        <f t="shared" si="32"/>
        <v/>
      </c>
      <c r="H120" s="3" t="str">
        <f t="shared" si="26"/>
        <v/>
      </c>
      <c r="I120" s="3" t="str">
        <f t="shared" si="29"/>
        <v/>
      </c>
      <c r="J120" s="3" t="str">
        <f t="shared" si="30"/>
        <v/>
      </c>
      <c r="K120" s="3" t="str">
        <f t="shared" si="21"/>
        <v/>
      </c>
    </row>
    <row r="121" spans="1:11" x14ac:dyDescent="0.25">
      <c r="A121" t="str">
        <f t="shared" si="31"/>
        <v/>
      </c>
      <c r="B121" s="3" t="str">
        <f t="shared" si="23"/>
        <v/>
      </c>
      <c r="C121" s="3" t="str">
        <f t="shared" si="27"/>
        <v/>
      </c>
      <c r="D121" s="3" t="str">
        <f t="shared" si="28"/>
        <v/>
      </c>
      <c r="E121" s="3" t="str">
        <f t="shared" si="24"/>
        <v/>
      </c>
      <c r="G121" t="str">
        <f t="shared" si="32"/>
        <v/>
      </c>
      <c r="H121" s="3" t="str">
        <f t="shared" si="26"/>
        <v/>
      </c>
      <c r="I121" s="3" t="str">
        <f t="shared" si="29"/>
        <v/>
      </c>
      <c r="J121" s="3" t="str">
        <f t="shared" si="30"/>
        <v/>
      </c>
      <c r="K121" s="3" t="str">
        <f t="shared" si="21"/>
        <v/>
      </c>
    </row>
    <row r="122" spans="1:11" x14ac:dyDescent="0.25">
      <c r="A122" t="str">
        <f t="shared" si="31"/>
        <v/>
      </c>
      <c r="B122" s="3" t="str">
        <f t="shared" si="23"/>
        <v/>
      </c>
      <c r="C122" s="3" t="str">
        <f t="shared" si="27"/>
        <v/>
      </c>
      <c r="D122" s="3" t="str">
        <f t="shared" si="28"/>
        <v/>
      </c>
      <c r="E122" s="3" t="str">
        <f t="shared" si="24"/>
        <v/>
      </c>
      <c r="G122" t="str">
        <f t="shared" si="32"/>
        <v/>
      </c>
      <c r="H122" s="3" t="str">
        <f t="shared" si="26"/>
        <v/>
      </c>
      <c r="I122" s="3" t="str">
        <f t="shared" si="29"/>
        <v/>
      </c>
      <c r="J122" s="3" t="str">
        <f t="shared" si="30"/>
        <v/>
      </c>
      <c r="K122" s="3" t="str">
        <f t="shared" si="21"/>
        <v/>
      </c>
    </row>
    <row r="123" spans="1:11" x14ac:dyDescent="0.25">
      <c r="A123" t="str">
        <f t="shared" si="31"/>
        <v/>
      </c>
      <c r="B123" s="3" t="str">
        <f t="shared" si="23"/>
        <v/>
      </c>
      <c r="C123" s="3" t="str">
        <f t="shared" si="27"/>
        <v/>
      </c>
      <c r="D123" s="3" t="str">
        <f t="shared" si="28"/>
        <v/>
      </c>
      <c r="E123" s="3" t="str">
        <f t="shared" si="24"/>
        <v/>
      </c>
      <c r="G123" t="str">
        <f t="shared" si="32"/>
        <v/>
      </c>
      <c r="H123" s="3" t="str">
        <f t="shared" si="26"/>
        <v/>
      </c>
      <c r="I123" s="3" t="str">
        <f t="shared" si="29"/>
        <v/>
      </c>
      <c r="J123" s="3" t="str">
        <f t="shared" si="30"/>
        <v/>
      </c>
      <c r="K123" s="3" t="str">
        <f t="shared" si="21"/>
        <v/>
      </c>
    </row>
    <row r="124" spans="1:11" x14ac:dyDescent="0.25">
      <c r="A124" t="str">
        <f t="shared" si="31"/>
        <v/>
      </c>
      <c r="B124" s="3" t="str">
        <f t="shared" si="23"/>
        <v/>
      </c>
      <c r="C124" s="3" t="str">
        <f t="shared" si="27"/>
        <v/>
      </c>
      <c r="D124" s="3" t="str">
        <f t="shared" si="28"/>
        <v/>
      </c>
      <c r="E124" s="3" t="str">
        <f t="shared" si="24"/>
        <v/>
      </c>
      <c r="G124" t="str">
        <f t="shared" si="32"/>
        <v/>
      </c>
      <c r="H124" s="3" t="str">
        <f t="shared" si="26"/>
        <v/>
      </c>
      <c r="I124" s="3" t="str">
        <f t="shared" si="29"/>
        <v/>
      </c>
      <c r="J124" s="3" t="str">
        <f t="shared" si="30"/>
        <v/>
      </c>
      <c r="K124" s="3" t="str">
        <f t="shared" si="21"/>
        <v/>
      </c>
    </row>
    <row r="125" spans="1:11" x14ac:dyDescent="0.25">
      <c r="A125" t="str">
        <f t="shared" si="31"/>
        <v/>
      </c>
      <c r="B125" s="3" t="str">
        <f t="shared" si="23"/>
        <v/>
      </c>
      <c r="C125" s="3" t="str">
        <f t="shared" si="27"/>
        <v/>
      </c>
      <c r="D125" s="3" t="str">
        <f t="shared" si="28"/>
        <v/>
      </c>
      <c r="E125" s="3" t="str">
        <f t="shared" si="24"/>
        <v/>
      </c>
      <c r="G125" t="str">
        <f t="shared" si="32"/>
        <v/>
      </c>
      <c r="H125" s="3" t="str">
        <f t="shared" si="26"/>
        <v/>
      </c>
      <c r="I125" s="3" t="str">
        <f t="shared" si="29"/>
        <v/>
      </c>
      <c r="J125" s="3" t="str">
        <f t="shared" si="30"/>
        <v/>
      </c>
      <c r="K125" s="3" t="str">
        <f t="shared" si="21"/>
        <v/>
      </c>
    </row>
    <row r="126" spans="1:11" x14ac:dyDescent="0.25">
      <c r="A126" t="str">
        <f t="shared" si="31"/>
        <v/>
      </c>
      <c r="B126" s="3" t="str">
        <f t="shared" si="23"/>
        <v/>
      </c>
      <c r="C126" s="3" t="str">
        <f t="shared" si="27"/>
        <v/>
      </c>
      <c r="D126" s="3" t="str">
        <f t="shared" si="28"/>
        <v/>
      </c>
      <c r="E126" s="3" t="str">
        <f t="shared" si="24"/>
        <v/>
      </c>
      <c r="G126" t="str">
        <f t="shared" si="32"/>
        <v/>
      </c>
      <c r="H126" s="3" t="str">
        <f t="shared" si="26"/>
        <v/>
      </c>
      <c r="I126" s="3" t="str">
        <f t="shared" si="29"/>
        <v/>
      </c>
      <c r="J126" s="3" t="str">
        <f t="shared" si="30"/>
        <v/>
      </c>
      <c r="K126" s="3" t="str">
        <f t="shared" si="21"/>
        <v/>
      </c>
    </row>
    <row r="127" spans="1:11" x14ac:dyDescent="0.25">
      <c r="A127" t="str">
        <f t="shared" si="31"/>
        <v/>
      </c>
      <c r="B127" s="3" t="str">
        <f t="shared" si="23"/>
        <v/>
      </c>
      <c r="C127" s="3" t="str">
        <f t="shared" si="27"/>
        <v/>
      </c>
      <c r="D127" s="3" t="str">
        <f t="shared" si="28"/>
        <v/>
      </c>
      <c r="E127" s="3" t="str">
        <f t="shared" si="24"/>
        <v/>
      </c>
      <c r="G127" t="str">
        <f t="shared" si="32"/>
        <v/>
      </c>
      <c r="H127" s="3" t="str">
        <f t="shared" si="26"/>
        <v/>
      </c>
      <c r="I127" s="3" t="str">
        <f t="shared" si="29"/>
        <v/>
      </c>
      <c r="J127" s="3" t="str">
        <f t="shared" si="30"/>
        <v/>
      </c>
      <c r="K127" s="3" t="str">
        <f t="shared" si="21"/>
        <v/>
      </c>
    </row>
    <row r="128" spans="1:11" x14ac:dyDescent="0.25">
      <c r="A128" t="str">
        <f t="shared" si="31"/>
        <v/>
      </c>
      <c r="B128" s="3" t="str">
        <f t="shared" si="23"/>
        <v/>
      </c>
      <c r="C128" s="3" t="str">
        <f t="shared" si="27"/>
        <v/>
      </c>
      <c r="D128" s="3" t="str">
        <f t="shared" si="28"/>
        <v/>
      </c>
      <c r="E128" s="3" t="str">
        <f t="shared" si="24"/>
        <v/>
      </c>
      <c r="G128" t="str">
        <f t="shared" si="32"/>
        <v/>
      </c>
      <c r="H128" s="3" t="str">
        <f t="shared" si="26"/>
        <v/>
      </c>
      <c r="I128" s="3" t="str">
        <f t="shared" si="29"/>
        <v/>
      </c>
      <c r="J128" s="3" t="str">
        <f t="shared" si="30"/>
        <v/>
      </c>
      <c r="K128" s="3" t="str">
        <f t="shared" si="21"/>
        <v/>
      </c>
    </row>
    <row r="129" spans="1:11" x14ac:dyDescent="0.25">
      <c r="A129" t="str">
        <f t="shared" si="31"/>
        <v/>
      </c>
      <c r="B129" s="3" t="str">
        <f t="shared" si="23"/>
        <v/>
      </c>
      <c r="C129" s="3" t="str">
        <f t="shared" si="27"/>
        <v/>
      </c>
      <c r="D129" s="3" t="str">
        <f t="shared" si="28"/>
        <v/>
      </c>
      <c r="E129" s="3" t="str">
        <f t="shared" si="24"/>
        <v/>
      </c>
      <c r="G129" t="str">
        <f t="shared" si="32"/>
        <v/>
      </c>
      <c r="H129" s="3" t="str">
        <f t="shared" si="26"/>
        <v/>
      </c>
      <c r="I129" s="3" t="str">
        <f t="shared" si="29"/>
        <v/>
      </c>
      <c r="J129" s="3" t="str">
        <f t="shared" si="30"/>
        <v/>
      </c>
      <c r="K129" s="3" t="str">
        <f t="shared" si="21"/>
        <v/>
      </c>
    </row>
    <row r="130" spans="1:11" x14ac:dyDescent="0.25">
      <c r="A130" t="str">
        <f t="shared" si="31"/>
        <v/>
      </c>
      <c r="B130" s="3" t="str">
        <f t="shared" si="23"/>
        <v/>
      </c>
      <c r="C130" s="3" t="str">
        <f t="shared" si="27"/>
        <v/>
      </c>
      <c r="D130" s="3" t="str">
        <f t="shared" si="28"/>
        <v/>
      </c>
      <c r="E130" s="3" t="str">
        <f t="shared" si="24"/>
        <v/>
      </c>
      <c r="G130" t="str">
        <f t="shared" si="32"/>
        <v/>
      </c>
      <c r="H130" s="3" t="str">
        <f t="shared" si="26"/>
        <v/>
      </c>
      <c r="I130" s="3" t="str">
        <f t="shared" si="29"/>
        <v/>
      </c>
      <c r="J130" s="3" t="str">
        <f t="shared" si="30"/>
        <v/>
      </c>
      <c r="K130" s="3" t="str">
        <f t="shared" si="21"/>
        <v/>
      </c>
    </row>
    <row r="131" spans="1:11" x14ac:dyDescent="0.25">
      <c r="A131" t="str">
        <f t="shared" si="31"/>
        <v/>
      </c>
      <c r="B131" s="3" t="str">
        <f t="shared" si="23"/>
        <v/>
      </c>
      <c r="C131" s="3" t="str">
        <f t="shared" si="27"/>
        <v/>
      </c>
      <c r="D131" s="3" t="str">
        <f t="shared" si="28"/>
        <v/>
      </c>
      <c r="E131" s="3" t="str">
        <f t="shared" si="24"/>
        <v/>
      </c>
      <c r="G131" t="str">
        <f t="shared" si="32"/>
        <v/>
      </c>
      <c r="H131" s="3" t="str">
        <f t="shared" si="26"/>
        <v/>
      </c>
      <c r="I131" s="3" t="str">
        <f t="shared" si="29"/>
        <v/>
      </c>
      <c r="J131" s="3" t="str">
        <f t="shared" si="30"/>
        <v/>
      </c>
      <c r="K131" s="3" t="str">
        <f t="shared" si="21"/>
        <v/>
      </c>
    </row>
    <row r="132" spans="1:11" x14ac:dyDescent="0.25">
      <c r="A132" t="str">
        <f t="shared" si="31"/>
        <v/>
      </c>
      <c r="B132" s="3" t="str">
        <f t="shared" si="23"/>
        <v/>
      </c>
      <c r="C132" s="3" t="str">
        <f t="shared" si="27"/>
        <v/>
      </c>
      <c r="D132" s="3" t="str">
        <f t="shared" si="28"/>
        <v/>
      </c>
      <c r="E132" s="3" t="str">
        <f t="shared" si="24"/>
        <v/>
      </c>
      <c r="G132" t="str">
        <f t="shared" si="32"/>
        <v/>
      </c>
      <c r="H132" s="3" t="str">
        <f t="shared" si="26"/>
        <v/>
      </c>
      <c r="I132" s="3" t="str">
        <f t="shared" si="29"/>
        <v/>
      </c>
      <c r="J132" s="3" t="str">
        <f t="shared" si="30"/>
        <v/>
      </c>
      <c r="K132" s="3" t="str">
        <f t="shared" si="21"/>
        <v/>
      </c>
    </row>
    <row r="133" spans="1:11" x14ac:dyDescent="0.25">
      <c r="A133" t="str">
        <f t="shared" si="31"/>
        <v/>
      </c>
      <c r="B133" s="3" t="str">
        <f t="shared" si="23"/>
        <v/>
      </c>
      <c r="C133" s="3" t="str">
        <f t="shared" si="27"/>
        <v/>
      </c>
      <c r="D133" s="3" t="str">
        <f t="shared" si="28"/>
        <v/>
      </c>
      <c r="E133" s="3" t="str">
        <f t="shared" si="24"/>
        <v/>
      </c>
      <c r="G133" t="str">
        <f t="shared" si="32"/>
        <v/>
      </c>
      <c r="H133" s="3" t="str">
        <f t="shared" si="26"/>
        <v/>
      </c>
      <c r="I133" s="3" t="str">
        <f t="shared" si="29"/>
        <v/>
      </c>
      <c r="J133" s="3" t="str">
        <f t="shared" si="30"/>
        <v/>
      </c>
      <c r="K133" s="3" t="str">
        <f t="shared" si="21"/>
        <v/>
      </c>
    </row>
    <row r="134" spans="1:11" x14ac:dyDescent="0.25">
      <c r="A134" t="str">
        <f t="shared" si="31"/>
        <v/>
      </c>
      <c r="B134" s="3" t="str">
        <f t="shared" si="23"/>
        <v/>
      </c>
      <c r="C134" s="3" t="str">
        <f t="shared" si="27"/>
        <v/>
      </c>
      <c r="D134" s="3" t="str">
        <f t="shared" si="28"/>
        <v/>
      </c>
      <c r="E134" s="3" t="str">
        <f t="shared" si="24"/>
        <v/>
      </c>
      <c r="G134" t="str">
        <f t="shared" si="32"/>
        <v/>
      </c>
      <c r="H134" s="3" t="str">
        <f t="shared" si="26"/>
        <v/>
      </c>
      <c r="I134" s="3" t="str">
        <f t="shared" si="29"/>
        <v/>
      </c>
      <c r="J134" s="3" t="str">
        <f t="shared" si="30"/>
        <v/>
      </c>
      <c r="K134" s="3" t="str">
        <f t="shared" si="21"/>
        <v/>
      </c>
    </row>
    <row r="135" spans="1:11" x14ac:dyDescent="0.25">
      <c r="A135" t="str">
        <f t="shared" si="31"/>
        <v/>
      </c>
      <c r="B135" s="3" t="str">
        <f t="shared" si="23"/>
        <v/>
      </c>
      <c r="C135" s="3" t="str">
        <f t="shared" si="27"/>
        <v/>
      </c>
      <c r="D135" s="3" t="str">
        <f t="shared" si="28"/>
        <v/>
      </c>
      <c r="E135" s="3" t="str">
        <f>IFERROR(ROUND(E134-C135,2),"")</f>
        <v/>
      </c>
      <c r="G135" t="str">
        <f t="shared" si="32"/>
        <v/>
      </c>
      <c r="H135" s="3" t="str">
        <f t="shared" si="26"/>
        <v/>
      </c>
      <c r="I135" s="3" t="str">
        <f t="shared" si="29"/>
        <v/>
      </c>
      <c r="J135" s="3" t="str">
        <f t="shared" si="30"/>
        <v/>
      </c>
      <c r="K135" s="3" t="str">
        <f>IFERROR(ROUND(K134-I135,2),"")</f>
        <v/>
      </c>
    </row>
    <row r="136" spans="1:11" hidden="1" x14ac:dyDescent="0.25">
      <c r="A136" t="s">
        <v>19</v>
      </c>
      <c r="B136" s="3">
        <f>SUM(B16:B135)</f>
        <v>82054.613905135106</v>
      </c>
      <c r="C136" s="3">
        <f t="shared" ref="C136:E136" si="33">SUM(C16:C135)</f>
        <v>74999.999999999985</v>
      </c>
      <c r="D136" s="3">
        <f t="shared" si="33"/>
        <v>7054.6139051350337</v>
      </c>
      <c r="E136" s="3">
        <f t="shared" si="33"/>
        <v>2743437.7793234652</v>
      </c>
      <c r="F136" s="3"/>
      <c r="G136" s="3"/>
      <c r="H136" s="3">
        <f t="shared" ref="H136" si="34">SUM(H16:H135)</f>
        <v>78523.582827171733</v>
      </c>
      <c r="I136" s="3">
        <f t="shared" ref="I136" si="35">SUM(I16:I135)</f>
        <v>75000.000000000015</v>
      </c>
      <c r="J136" s="3">
        <f t="shared" ref="J136" si="36">SUM(J16:J135)</f>
        <v>3523.5828271717328</v>
      </c>
    </row>
  </sheetData>
  <mergeCells count="5">
    <mergeCell ref="A1:J1"/>
    <mergeCell ref="B5:E5"/>
    <mergeCell ref="B7:E7"/>
    <mergeCell ref="A9:D9"/>
    <mergeCell ref="C2:K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Amortization Schedule</vt:lpstr>
      <vt:lpstr>Amortization Comparison</vt:lpstr>
      <vt:lpstr>'Amortization Comparison'!daily_interest</vt:lpstr>
      <vt:lpstr>'Amortization Schedule'!daily_interest</vt:lpstr>
      <vt:lpstr>'Amortization Comparison'!interest</vt:lpstr>
      <vt:lpstr>'Amortization Schedule'!interest</vt:lpstr>
      <vt:lpstr>'Amortization Comparison'!principal</vt:lpstr>
      <vt:lpstr>'Amortization Schedule'!principal</vt:lpstr>
      <vt:lpstr>t1pmt</vt:lpstr>
      <vt:lpstr>t1totalint</vt:lpstr>
      <vt:lpstr>t1totalpmt</vt:lpstr>
      <vt:lpstr>t2pmt</vt:lpstr>
      <vt:lpstr>t2totalint</vt:lpstr>
      <vt:lpstr>t2totalpmt</vt:lpstr>
      <vt:lpstr>'Amortization Comparison'!term</vt:lpstr>
      <vt:lpstr>'Amortization Schedule'!term</vt:lpstr>
      <vt:lpstr>term2</vt:lpstr>
      <vt:lpstr>totalint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 Detective</dc:creator>
  <cp:lastModifiedBy>Audit Detective</cp:lastModifiedBy>
  <dcterms:created xsi:type="dcterms:W3CDTF">2018-08-21T01:33:11Z</dcterms:created>
  <dcterms:modified xsi:type="dcterms:W3CDTF">2021-12-09T19:52:55Z</dcterms:modified>
</cp:coreProperties>
</file>